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hidePivotFieldList="1" defaultThemeVersion="124226"/>
  <xr:revisionPtr revIDLastSave="1645" documentId="13_ncr:1_{EE56B552-24D5-43CB-8219-A85ADDAC3AD1}" xr6:coauthVersionLast="41" xr6:coauthVersionMax="43" xr10:uidLastSave="{56C23F67-AAFA-422E-843D-C4B50635A4AF}"/>
  <bookViews>
    <workbookView xWindow="-98" yWindow="-98" windowWidth="20715" windowHeight="13276" activeTab="1" xr2:uid="{00000000-000D-0000-FFFF-FFFF00000000}"/>
  </bookViews>
  <sheets>
    <sheet name="Summary" sheetId="6" r:id="rId1"/>
    <sheet name="BOQ Cheque" sheetId="1" r:id="rId2"/>
    <sheet name="BOQ Savings" sheetId="7" r:id="rId3"/>
    <sheet name="Cash" sheetId="2" r:id="rId4"/>
    <sheet name="Budget" sheetId="9" r:id="rId5"/>
    <sheet name="WACA-Fees" sheetId="10" r:id="rId6"/>
  </sheets>
  <definedNames>
    <definedName name="_xlnm._FilterDatabase" localSheetId="1" hidden="1">'BOQ Cheque'!$D:$D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0" i="1" l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I28" i="6"/>
  <c r="D190" i="1"/>
  <c r="D178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D189" i="1"/>
  <c r="D188" i="1"/>
  <c r="D187" i="1"/>
  <c r="D186" i="1"/>
  <c r="D185" i="1"/>
  <c r="D184" i="1"/>
  <c r="D183" i="1"/>
  <c r="D182" i="1"/>
  <c r="D181" i="1"/>
  <c r="D180" i="1"/>
  <c r="D179" i="1"/>
  <c r="D173" i="1"/>
  <c r="D174" i="1"/>
  <c r="H25" i="2"/>
  <c r="H26" i="2"/>
  <c r="D26" i="2"/>
  <c r="E26" i="2"/>
  <c r="D25" i="2"/>
  <c r="E25" i="2"/>
  <c r="E23" i="2"/>
  <c r="E24" i="2"/>
  <c r="E12" i="7"/>
  <c r="D12" i="7"/>
  <c r="D172" i="1"/>
  <c r="D170" i="1"/>
  <c r="D171" i="1"/>
  <c r="D169" i="1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" i="7"/>
  <c r="E3" i="7"/>
  <c r="E4" i="7"/>
  <c r="E5" i="7"/>
  <c r="E6" i="7"/>
  <c r="E7" i="7"/>
  <c r="E8" i="7"/>
  <c r="E9" i="7"/>
  <c r="E10" i="7"/>
  <c r="E11" i="7"/>
  <c r="I27" i="6"/>
  <c r="D168" i="1"/>
  <c r="D167" i="1"/>
  <c r="D166" i="1"/>
  <c r="D165" i="1"/>
  <c r="D164" i="1"/>
  <c r="D163" i="1"/>
  <c r="D162" i="1"/>
  <c r="D161" i="1"/>
  <c r="D160" i="1"/>
  <c r="D159" i="1"/>
  <c r="D11" i="7"/>
  <c r="D158" i="1"/>
  <c r="D157" i="1"/>
  <c r="D156" i="1"/>
  <c r="D155" i="1"/>
  <c r="D154" i="1"/>
  <c r="D10" i="7"/>
  <c r="D153" i="1"/>
  <c r="D152" i="1"/>
  <c r="D151" i="1"/>
  <c r="D150" i="1"/>
  <c r="D149" i="1"/>
  <c r="D148" i="1"/>
  <c r="D147" i="1"/>
  <c r="D146" i="1"/>
  <c r="D145" i="1"/>
  <c r="I23" i="6"/>
  <c r="I24" i="6"/>
  <c r="I25" i="6"/>
  <c r="I26" i="6"/>
  <c r="D144" i="1"/>
  <c r="D143" i="1"/>
  <c r="D142" i="1"/>
  <c r="D141" i="1"/>
  <c r="D140" i="1"/>
  <c r="D24" i="2"/>
  <c r="D23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D22" i="2"/>
  <c r="D139" i="1"/>
  <c r="D138" i="1"/>
  <c r="F138" i="1"/>
  <c r="F137" i="1"/>
  <c r="D137" i="1"/>
  <c r="D136" i="1"/>
  <c r="D135" i="1"/>
  <c r="F134" i="1"/>
  <c r="F21" i="2"/>
  <c r="D21" i="2"/>
  <c r="D134" i="1"/>
  <c r="F14" i="9"/>
  <c r="D133" i="1"/>
  <c r="D9" i="7"/>
  <c r="D20" i="2"/>
  <c r="D19" i="2"/>
  <c r="D18" i="2"/>
  <c r="D132" i="1"/>
  <c r="D131" i="1"/>
  <c r="D130" i="1"/>
  <c r="D129" i="1"/>
  <c r="D128" i="1"/>
  <c r="D127" i="1"/>
  <c r="D126" i="1"/>
  <c r="F15" i="2"/>
  <c r="D125" i="1"/>
  <c r="F125" i="1"/>
  <c r="D124" i="1"/>
  <c r="D123" i="1"/>
  <c r="D8" i="7"/>
  <c r="D17" i="2"/>
  <c r="D11" i="2"/>
  <c r="D16" i="2"/>
  <c r="D15" i="2"/>
  <c r="D122" i="1"/>
  <c r="D121" i="1"/>
  <c r="D120" i="1"/>
  <c r="D119" i="1"/>
  <c r="D118" i="1"/>
  <c r="D117" i="1"/>
  <c r="B3" i="6"/>
  <c r="B7" i="6"/>
  <c r="I14" i="6"/>
  <c r="I15" i="6"/>
  <c r="I16" i="6"/>
  <c r="I17" i="6"/>
  <c r="I18" i="6"/>
  <c r="I19" i="6"/>
  <c r="I20" i="6"/>
  <c r="I21" i="6"/>
  <c r="I22" i="6"/>
  <c r="I29" i="6"/>
  <c r="I13" i="6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2" i="7"/>
  <c r="D3" i="7"/>
  <c r="D4" i="7"/>
  <c r="D5" i="7"/>
  <c r="D6" i="7"/>
  <c r="D7" i="7"/>
  <c r="D2" i="2"/>
  <c r="D3" i="2"/>
  <c r="D4" i="2"/>
  <c r="D5" i="2"/>
  <c r="D6" i="2"/>
  <c r="D7" i="2"/>
  <c r="D8" i="2"/>
  <c r="D9" i="2"/>
  <c r="D10" i="2"/>
  <c r="D12" i="2"/>
  <c r="D13" i="2"/>
  <c r="D14" i="2"/>
  <c r="F13" i="6"/>
  <c r="H308" i="1"/>
  <c r="H309" i="1"/>
  <c r="H310" i="1"/>
  <c r="H311" i="1"/>
  <c r="H312" i="1"/>
  <c r="H313" i="1"/>
  <c r="H314" i="1"/>
  <c r="H315" i="1"/>
  <c r="H316" i="1"/>
  <c r="H317" i="1"/>
  <c r="J1" i="1"/>
  <c r="J1" i="2"/>
  <c r="H2" i="7"/>
  <c r="H3" i="7"/>
  <c r="H4" i="7"/>
  <c r="H5" i="7"/>
  <c r="H6" i="7"/>
  <c r="H7" i="7"/>
  <c r="H8" i="7"/>
  <c r="H9" i="7"/>
  <c r="H10" i="7"/>
  <c r="H11" i="7"/>
  <c r="H12" i="7"/>
  <c r="H13" i="7"/>
  <c r="H14" i="7"/>
  <c r="H306" i="7"/>
  <c r="H307" i="7"/>
  <c r="H308" i="7"/>
  <c r="H309" i="7"/>
  <c r="H310" i="7"/>
  <c r="H311" i="7"/>
  <c r="H312" i="7"/>
  <c r="H313" i="7"/>
  <c r="H314" i="7"/>
  <c r="H315" i="7"/>
  <c r="J1" i="7"/>
  <c r="F3" i="6"/>
  <c r="F1" i="6"/>
  <c r="F2" i="6"/>
  <c r="B5" i="6"/>
  <c r="B6" i="6"/>
  <c r="J3" i="6"/>
  <c r="F14" i="6"/>
  <c r="F15" i="6"/>
  <c r="F16" i="6"/>
  <c r="F17" i="6"/>
  <c r="F18" i="6"/>
  <c r="F19" i="6"/>
  <c r="F20" i="6"/>
  <c r="F21" i="6"/>
  <c r="F22" i="6"/>
  <c r="F23" i="6"/>
  <c r="F24" i="6"/>
  <c r="F25" i="6"/>
  <c r="J2" i="6"/>
  <c r="F14" i="2"/>
  <c r="F113" i="1"/>
  <c r="F93" i="1"/>
  <c r="F9" i="2"/>
  <c r="G26" i="9"/>
  <c r="G27" i="9"/>
  <c r="G28" i="9"/>
  <c r="G29" i="9"/>
  <c r="G30" i="9"/>
  <c r="G31" i="9"/>
  <c r="G32" i="9"/>
  <c r="G33" i="9"/>
  <c r="F88" i="1"/>
  <c r="F89" i="1"/>
  <c r="B16" i="6"/>
  <c r="G6" i="9"/>
  <c r="G7" i="9"/>
  <c r="G8" i="9"/>
  <c r="G9" i="9"/>
  <c r="G10" i="9"/>
  <c r="G11" i="9"/>
  <c r="G13" i="9"/>
  <c r="F7" i="9"/>
  <c r="F8" i="9"/>
  <c r="F9" i="9"/>
  <c r="F10" i="9"/>
  <c r="F11" i="9"/>
  <c r="F12" i="9"/>
  <c r="F13" i="9"/>
  <c r="G18" i="9"/>
  <c r="G19" i="9"/>
  <c r="G20" i="9"/>
  <c r="G21" i="9"/>
  <c r="G22" i="9"/>
  <c r="G23" i="9"/>
  <c r="G24" i="9"/>
  <c r="G25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G14" i="9"/>
  <c r="G15" i="9"/>
  <c r="G16" i="9"/>
  <c r="G17" i="9"/>
  <c r="F15" i="9"/>
  <c r="F16" i="9"/>
  <c r="F17" i="9"/>
  <c r="F18" i="9"/>
  <c r="G3" i="9"/>
  <c r="G4" i="9"/>
  <c r="G5" i="9"/>
  <c r="G2" i="9"/>
  <c r="F3" i="9"/>
  <c r="F4" i="9"/>
  <c r="F5" i="9"/>
  <c r="F6" i="9"/>
  <c r="F2" i="9"/>
  <c r="B13" i="6"/>
  <c r="F35" i="9"/>
  <c r="G35" i="9"/>
  <c r="B15" i="6"/>
  <c r="F36" i="9"/>
  <c r="F38" i="9"/>
  <c r="B1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67" authorId="0" shapeId="0" xr:uid="{2A6C0623-138D-4B2B-AF41-0A58A237B206}">
      <text>
        <r>
          <rPr>
            <sz val="11"/>
            <color theme="1"/>
            <rFont val="Calibri"/>
            <family val="2"/>
            <scheme val="minor"/>
          </rPr>
          <t>Kirsten Funston
Rhodri Harris
Aidan McCartan
Darryl Sinclair
Connor Whelan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65" authorId="0" shapeId="0" xr:uid="{960FC8A5-0272-4665-B35E-0841B19F24E3}">
      <text>
        <r>
          <rPr>
            <sz val="11"/>
            <color theme="1"/>
            <rFont val="Calibri"/>
            <family val="2"/>
            <scheme val="minor"/>
          </rPr>
          <t>Kirsten Funston
Rhodri Harris
Aidan McCartan
Darryl Sinclair
Connor Whelan</t>
        </r>
      </text>
    </comment>
  </commentList>
</comments>
</file>

<file path=xl/sharedStrings.xml><?xml version="1.0" encoding="utf-8"?>
<sst xmlns="http://schemas.openxmlformats.org/spreadsheetml/2006/main" count="886" uniqueCount="757">
  <si>
    <t>Cheque Account Opening Balance</t>
  </si>
  <si>
    <t>Balance at 1st June 2018</t>
  </si>
  <si>
    <t>Savings Account Opening Balance</t>
  </si>
  <si>
    <t>Changes this FY</t>
  </si>
  <si>
    <t>Sanity check</t>
  </si>
  <si>
    <t>Cash Opening Balance</t>
  </si>
  <si>
    <t>Total Balance</t>
  </si>
  <si>
    <t>Cheque Account Changes</t>
  </si>
  <si>
    <t>Savings Account Changes</t>
  </si>
  <si>
    <t>Cash Changes</t>
  </si>
  <si>
    <t>Current Balances</t>
  </si>
  <si>
    <t>Categories</t>
  </si>
  <si>
    <t>Events</t>
  </si>
  <si>
    <t>Cheque</t>
  </si>
  <si>
    <t>Interest</t>
  </si>
  <si>
    <t>AGM</t>
  </si>
  <si>
    <t>Cash</t>
  </si>
  <si>
    <t>Raffle</t>
  </si>
  <si>
    <t>Season</t>
  </si>
  <si>
    <t>Savings</t>
  </si>
  <si>
    <t>Venue Hire</t>
  </si>
  <si>
    <t>Seminar drinks</t>
  </si>
  <si>
    <t>Closing Balance</t>
  </si>
  <si>
    <t>Meeting Expense</t>
  </si>
  <si>
    <t>October general meeting</t>
  </si>
  <si>
    <t>Membership Fee</t>
  </si>
  <si>
    <t>November general meeting</t>
  </si>
  <si>
    <t>Marketing</t>
  </si>
  <si>
    <t>Life members' breakfast</t>
  </si>
  <si>
    <t>Merchandise</t>
  </si>
  <si>
    <t>November post-match social</t>
  </si>
  <si>
    <t>Transfer</t>
  </si>
  <si>
    <t>December general meeting</t>
  </si>
  <si>
    <t>Miscellaneous</t>
  </si>
  <si>
    <t>T20</t>
  </si>
  <si>
    <t>Social</t>
  </si>
  <si>
    <t>January post-match social</t>
  </si>
  <si>
    <t>Sponsorship</t>
  </si>
  <si>
    <t>January general meeting</t>
  </si>
  <si>
    <t>Subtotal</t>
  </si>
  <si>
    <t>February general meeting</t>
  </si>
  <si>
    <t>Excluding transfers (FY change)</t>
  </si>
  <si>
    <t>Grand Final breakfast</t>
  </si>
  <si>
    <t>End of season dinner</t>
  </si>
  <si>
    <t>Test Umpires' Walk</t>
  </si>
  <si>
    <t>Olly Cooley</t>
  </si>
  <si>
    <t>None</t>
  </si>
  <si>
    <t>Date</t>
  </si>
  <si>
    <t>ID</t>
  </si>
  <si>
    <t>Description</t>
  </si>
  <si>
    <t>Category</t>
  </si>
  <si>
    <t>Event</t>
  </si>
  <si>
    <t>Ref</t>
  </si>
  <si>
    <t>Amount</t>
  </si>
  <si>
    <t>Total</t>
  </si>
  <si>
    <t>B1</t>
  </si>
  <si>
    <t>Opening Balance</t>
  </si>
  <si>
    <t>B2</t>
  </si>
  <si>
    <t>B3</t>
  </si>
  <si>
    <t>Annual Report Printing
(Elisea Holdings/Snap Printing invoice F085-6251)</t>
  </si>
  <si>
    <t>B4</t>
  </si>
  <si>
    <t>AGM BBQ - Reimburse Vijay Kumar</t>
  </si>
  <si>
    <t>B5</t>
  </si>
  <si>
    <t>AGM Drinks - Reimburse Andrew Micenko</t>
  </si>
  <si>
    <t>B6</t>
  </si>
  <si>
    <t>B7</t>
  </si>
  <si>
    <t>Website - Reimburse Trent Steenholdt
(CrazyDomains invoice 36398939)</t>
  </si>
  <si>
    <t>B8</t>
  </si>
  <si>
    <t>Membership - Paul Cassidy</t>
  </si>
  <si>
    <t>B9</t>
  </si>
  <si>
    <t>Membership - Gemma Cassidy</t>
  </si>
  <si>
    <t>B10</t>
  </si>
  <si>
    <t>Membership - Stephen Farrell</t>
  </si>
  <si>
    <t>B11</t>
  </si>
  <si>
    <t>Membership - Paul Wilson</t>
  </si>
  <si>
    <t>B12</t>
  </si>
  <si>
    <t>Membership - John Gartner</t>
  </si>
  <si>
    <t>B13</t>
  </si>
  <si>
    <t>Membership - Stephen O'Dea</t>
  </si>
  <si>
    <t>B14</t>
  </si>
  <si>
    <t>Membership - Shane Boyle</t>
  </si>
  <si>
    <t>B15</t>
  </si>
  <si>
    <t>Membership - John Taylor (Will?)</t>
  </si>
  <si>
    <t>B16</t>
  </si>
  <si>
    <t>Membership - Rhodri Harris</t>
  </si>
  <si>
    <t>B17</t>
  </si>
  <si>
    <t>Membership - Andrew Edwards</t>
  </si>
  <si>
    <t>B18</t>
  </si>
  <si>
    <t>Membership - Graham Capper</t>
  </si>
  <si>
    <t>B19</t>
  </si>
  <si>
    <t>Membership - Steven Wenban</t>
  </si>
  <si>
    <t>B20</t>
  </si>
  <si>
    <t>Jacket - Lloyd Tifflin</t>
  </si>
  <si>
    <t>B21</t>
  </si>
  <si>
    <t>Post-seminar drinks - Reimburse Trent Steenholdt</t>
  </si>
  <si>
    <t>B22</t>
  </si>
  <si>
    <t>Membership - Trent Steenholdt</t>
  </si>
  <si>
    <t>B23</t>
  </si>
  <si>
    <t>Jacket and shirt - (possibly Ashok Tewatia?)</t>
  </si>
  <si>
    <t>B24</t>
  </si>
  <si>
    <t>Jacket - Robert Osborn</t>
  </si>
  <si>
    <t>B25</t>
  </si>
  <si>
    <t>Membership - Wendy Oliver</t>
  </si>
  <si>
    <t>B26</t>
  </si>
  <si>
    <t>Shirt - Paul Clarke</t>
  </si>
  <si>
    <t>B27</t>
  </si>
  <si>
    <t>Membership - Paul Clarke</t>
  </si>
  <si>
    <t>B28</t>
  </si>
  <si>
    <t>Jacket - Paul Clarke</t>
  </si>
  <si>
    <t>B29</t>
  </si>
  <si>
    <t>Shirt and jacket - Jamie Spark</t>
  </si>
  <si>
    <t>B30</t>
  </si>
  <si>
    <t>Shirt - Anthony Rutter</t>
  </si>
  <si>
    <t>B31</t>
  </si>
  <si>
    <t>Membership - Jeff Brookes</t>
  </si>
  <si>
    <t>B32</t>
  </si>
  <si>
    <t>Shirt and jacket - Jeff Brookes</t>
  </si>
  <si>
    <t>B33</t>
  </si>
  <si>
    <t>Shirt and jacket - Andrew Edwards</t>
  </si>
  <si>
    <t>B34</t>
  </si>
  <si>
    <t>Jacket - Jamie Thomas</t>
  </si>
  <si>
    <t>B35</t>
  </si>
  <si>
    <t>Shirt and jacket - Mark Wootton</t>
  </si>
  <si>
    <t>B36</t>
  </si>
  <si>
    <t>B37</t>
  </si>
  <si>
    <t>Shirt - Andrew Micenko</t>
  </si>
  <si>
    <t>B38</t>
  </si>
  <si>
    <t>Shirt - Daniel Knowles</t>
  </si>
  <si>
    <t>B39</t>
  </si>
  <si>
    <t>Jacket - Darryl Power</t>
  </si>
  <si>
    <t>B40</t>
  </si>
  <si>
    <t>Membership - Terry Carter</t>
  </si>
  <si>
    <t>B41</t>
  </si>
  <si>
    <t>Jacket - Stephen Farrell</t>
  </si>
  <si>
    <t>B42</t>
  </si>
  <si>
    <t>Membership - Rex Evans</t>
  </si>
  <si>
    <t>B43</t>
  </si>
  <si>
    <t>Shirt - Rhodri Harris</t>
  </si>
  <si>
    <t>B44</t>
  </si>
  <si>
    <t>Membership - Vijay Kumar</t>
  </si>
  <si>
    <t>B45</t>
  </si>
  <si>
    <t>Jacket - Vijay Kumar</t>
  </si>
  <si>
    <t>B46</t>
  </si>
  <si>
    <t>Shirt - Paul Cassidy</t>
  </si>
  <si>
    <t>Shirt - Gemma Cassidy</t>
  </si>
  <si>
    <t>Jacket - Paul Cassidy</t>
  </si>
  <si>
    <t>B49</t>
  </si>
  <si>
    <t>Shirt and jacket - Alan Wilson</t>
  </si>
  <si>
    <t>B50</t>
  </si>
  <si>
    <t>Bag - Ahmad Khan</t>
  </si>
  <si>
    <t>B51</t>
  </si>
  <si>
    <t>Bag and jacket - Thomas Johnston</t>
  </si>
  <si>
    <t>B52</t>
  </si>
  <si>
    <t>Bag - Rex Evans</t>
  </si>
  <si>
    <t>B53</t>
  </si>
  <si>
    <t>Bag - Paul Cassidy</t>
  </si>
  <si>
    <t>B54</t>
  </si>
  <si>
    <t>Membership - Howard Prosser</t>
  </si>
  <si>
    <t>B55</t>
  </si>
  <si>
    <t>Jacket - Graham Capper</t>
  </si>
  <si>
    <t>B56</t>
  </si>
  <si>
    <t>Bag - Lloyd Tifflin</t>
  </si>
  <si>
    <t>B57</t>
  </si>
  <si>
    <t>Bag - Andrew Micenko</t>
  </si>
  <si>
    <t>B58</t>
  </si>
  <si>
    <t>Bag - Daniel Knowles</t>
  </si>
  <si>
    <t>B59</t>
  </si>
  <si>
    <t>Shirt - Darryl Sinclair</t>
  </si>
  <si>
    <t>B60</t>
  </si>
  <si>
    <t>Bag - John Mearnes</t>
  </si>
  <si>
    <t>B61</t>
  </si>
  <si>
    <t>Bag - Sidney Rajanayagam</t>
  </si>
  <si>
    <t>B62</t>
  </si>
  <si>
    <t>Bag - Daniel Smith</t>
  </si>
  <si>
    <t>B63</t>
  </si>
  <si>
    <t>Bag - Robert Osborn</t>
  </si>
  <si>
    <t>B64</t>
  </si>
  <si>
    <t>Bag - Andrew Edwards</t>
  </si>
  <si>
    <t>B65</t>
  </si>
  <si>
    <t>Bag and jacket - Nick Walters</t>
  </si>
  <si>
    <t>B66</t>
  </si>
  <si>
    <t>Shirt and jacket - Alex Crowhurst</t>
  </si>
  <si>
    <t>B67</t>
  </si>
  <si>
    <t>Membership - Bruce Harris</t>
  </si>
  <si>
    <t>B68</t>
  </si>
  <si>
    <t>Bag - Jarryd Buscall</t>
  </si>
  <si>
    <t>B69</t>
  </si>
  <si>
    <t>Shirt and bag - Bruce Harris</t>
  </si>
  <si>
    <t>B70</t>
  </si>
  <si>
    <t>Two jackets and a bag - Syed Naseer</t>
  </si>
  <si>
    <t>B71</t>
  </si>
  <si>
    <t>Bag - Trent Steenholdt</t>
  </si>
  <si>
    <t>B72</t>
  </si>
  <si>
    <t>Bag - Mahesh Gopukuttan</t>
  </si>
  <si>
    <t>B73</t>
  </si>
  <si>
    <t>Bag - Ashlee Gibbons</t>
  </si>
  <si>
    <t>B74</t>
  </si>
  <si>
    <t>Bag - Daniel Gibbons</t>
  </si>
  <si>
    <t>B75</t>
  </si>
  <si>
    <t>Jacket, shirt and bag - Wayne Barron</t>
  </si>
  <si>
    <t>B76</t>
  </si>
  <si>
    <t>Jacket, shirt and bag - TR Singh</t>
  </si>
  <si>
    <t>B77</t>
  </si>
  <si>
    <t>Bag - Jack Paterson</t>
  </si>
  <si>
    <t>B78</t>
  </si>
  <si>
    <t>Bag - Ernest Chua</t>
  </si>
  <si>
    <t>B79</t>
  </si>
  <si>
    <t>Jacket - Justin Shakeshaft</t>
  </si>
  <si>
    <t>B80</t>
  </si>
  <si>
    <t>Shirt - Ian Lock</t>
  </si>
  <si>
    <t>B81</t>
  </si>
  <si>
    <t>Membership - John Fairclough</t>
  </si>
  <si>
    <t>B82</t>
  </si>
  <si>
    <t>Shirt - Steve Dubier</t>
  </si>
  <si>
    <t>B83</t>
  </si>
  <si>
    <t>Bag - Jeff Brookes</t>
  </si>
  <si>
    <t>B84</t>
  </si>
  <si>
    <t>Ace Promotions - 116870 - 20/9/2018 - Shirts and jackets</t>
  </si>
  <si>
    <t>B85</t>
  </si>
  <si>
    <t>Bag - John Gartner</t>
  </si>
  <si>
    <t>B86</t>
  </si>
  <si>
    <t>Ace Promotions - 116873 - 25/9/2018 - Bags</t>
  </si>
  <si>
    <t>B87</t>
  </si>
  <si>
    <t>Sponsorship - PMPG - Paid directly to Ace on invoice 116873
Co-payment for WACUA bags</t>
  </si>
  <si>
    <t>B88</t>
  </si>
  <si>
    <t>PMPG Sponsorship - paid to Ace Promotions on behalf of WACUA 
Invoice 116873 25/9/2018 (Bags)</t>
  </si>
  <si>
    <t>B89</t>
  </si>
  <si>
    <t>B90</t>
  </si>
  <si>
    <t>Bag - Tyler Kaljee</t>
  </si>
  <si>
    <t>B91</t>
  </si>
  <si>
    <t>Shirt, jacket and bag - Alex Hall</t>
  </si>
  <si>
    <t>B92</t>
  </si>
  <si>
    <t>Cash deposit</t>
  </si>
  <si>
    <t>B93</t>
  </si>
  <si>
    <t>Shirt, jacket and bag - Sam Moses</t>
  </si>
  <si>
    <t>B94</t>
  </si>
  <si>
    <t>Bag - Steven Wenban</t>
  </si>
  <si>
    <t>B95</t>
  </si>
  <si>
    <t>Bag - Garth McCrorie</t>
  </si>
  <si>
    <t>B96</t>
  </si>
  <si>
    <t>Bag - Michael Kovalevs</t>
  </si>
  <si>
    <t>B97</t>
  </si>
  <si>
    <t>Shirt - Dean Hanson</t>
  </si>
  <si>
    <t>B98</t>
  </si>
  <si>
    <t>Shirt - Ken Hanson</t>
  </si>
  <si>
    <t>B99</t>
  </si>
  <si>
    <t>Bag - Nathan Gilders</t>
  </si>
  <si>
    <t>B100</t>
  </si>
  <si>
    <t>Shirt - Merv Rudrum</t>
  </si>
  <si>
    <t>B101</t>
  </si>
  <si>
    <t>B102</t>
  </si>
  <si>
    <t>Bar tab - October general meeting</t>
  </si>
  <si>
    <t>B103</t>
  </si>
  <si>
    <t>Shirt - Peter Graham</t>
  </si>
  <si>
    <t>B104</t>
  </si>
  <si>
    <t>Bag - Todd Rann</t>
  </si>
  <si>
    <t>B105</t>
  </si>
  <si>
    <t>Shirt and bag - Peter Graham</t>
  </si>
  <si>
    <t>B106</t>
  </si>
  <si>
    <t>Membership - Susan Bartlett</t>
  </si>
  <si>
    <t>B107</t>
  </si>
  <si>
    <t>Social memberships - Perth and Tatts - 874</t>
  </si>
  <si>
    <t>B108</t>
  </si>
  <si>
    <t>Shirt - Susan Bartlett</t>
  </si>
  <si>
    <t>B109</t>
  </si>
  <si>
    <t>Shirt - Samuel Kronja</t>
  </si>
  <si>
    <t>B110</t>
  </si>
  <si>
    <t>Membership - Samuel Kronja</t>
  </si>
  <si>
    <t>B111</t>
  </si>
  <si>
    <t>Jacket and bag - Shrikant Ramadurg</t>
  </si>
  <si>
    <t>B112</t>
  </si>
  <si>
    <t>B113</t>
  </si>
  <si>
    <t>Membership - Ranjit Ratnayake</t>
  </si>
  <si>
    <t>B114</t>
  </si>
  <si>
    <t>Shirt and bag - Dean Trigg</t>
  </si>
  <si>
    <t>B115</t>
  </si>
  <si>
    <t>B116</t>
  </si>
  <si>
    <t>Shirt provided to Vince (NSW exchange umpire)
Reimburse Andrew Micenko</t>
  </si>
  <si>
    <t>B117</t>
  </si>
  <si>
    <t>Life members' breakfast prepayment</t>
  </si>
  <si>
    <t>B118</t>
  </si>
  <si>
    <t>Saturday drinks - Windsor (reimburse Ahmad Khan)</t>
  </si>
  <si>
    <t>B119</t>
  </si>
  <si>
    <t>Merchandise - Ace Promotions (Invoice 116937)</t>
  </si>
  <si>
    <t>B120</t>
  </si>
  <si>
    <t>Notebook covers - Plastafab (Invoice INV00021666)</t>
  </si>
  <si>
    <t>B121</t>
  </si>
  <si>
    <t>Trophy Choice O'Connor - 500 game engraved glass</t>
  </si>
  <si>
    <t>B122</t>
  </si>
  <si>
    <t>Raffle - November general meeting (Peter Graham)</t>
  </si>
  <si>
    <t>B123</t>
  </si>
  <si>
    <t>Bag - Wayne Barnes</t>
  </si>
  <si>
    <t>B124</t>
  </si>
  <si>
    <t>Bag - Fred Davis partial payment</t>
  </si>
  <si>
    <t>B125</t>
  </si>
  <si>
    <t>B126</t>
  </si>
  <si>
    <t>Life members' breakfast - Trent Steenholdt</t>
  </si>
  <si>
    <t>B127</t>
  </si>
  <si>
    <t>Life members' breakfast - Andrew Micenko</t>
  </si>
  <si>
    <t>B128</t>
  </si>
  <si>
    <t>Membership - Roy Boyd</t>
  </si>
  <si>
    <t>B129</t>
  </si>
  <si>
    <t>Life members' breakfast - Gibbons x 2</t>
  </si>
  <si>
    <t>B130</t>
  </si>
  <si>
    <t>Life members' breakfast - Darryl Power</t>
  </si>
  <si>
    <t>B131</t>
  </si>
  <si>
    <t>Life members' breakfast - John Sherry</t>
  </si>
  <si>
    <t>B132</t>
  </si>
  <si>
    <t>Bar tab - November general meeting (reimburse Andrew Micenko)</t>
  </si>
  <si>
    <t>B133</t>
  </si>
  <si>
    <t>B134</t>
  </si>
  <si>
    <t>Membership fees - WACA payment deductions (see WACA-Fees)</t>
  </si>
  <si>
    <t>B135</t>
  </si>
  <si>
    <t>Bar tab - December general meeting (reimburse Andrew Micenko)</t>
  </si>
  <si>
    <t>B136</t>
  </si>
  <si>
    <t>BBQ - T20 match (reimburse Trent Steenholdt)</t>
  </si>
  <si>
    <t>B137</t>
  </si>
  <si>
    <t>Bar tab - T20 match (reimburse Trent Steenholdt)</t>
  </si>
  <si>
    <t>B138</t>
  </si>
  <si>
    <t>B139</t>
  </si>
  <si>
    <t>Membership refund - Gemma Cassidy</t>
  </si>
  <si>
    <t>B140</t>
  </si>
  <si>
    <t>B2B BBQ @ Fletcher - reimburse Trent Steenholdt</t>
  </si>
  <si>
    <t>B141</t>
  </si>
  <si>
    <t>B2B Drinks @ Fletcher - reimburse Trent Steenholdt</t>
  </si>
  <si>
    <t>B142</t>
  </si>
  <si>
    <t>Membership refund - Andrew Edwards</t>
  </si>
  <si>
    <t>B143</t>
  </si>
  <si>
    <t>Bar tab - January general meeting (reimburse Andrew Micenko)</t>
  </si>
  <si>
    <t>B144</t>
  </si>
  <si>
    <t>Dinner - Tony Rutter + guest</t>
  </si>
  <si>
    <t>B145</t>
  </si>
  <si>
    <t>Dinner - John Gartner + guest</t>
  </si>
  <si>
    <t>B146</t>
  </si>
  <si>
    <t>Dinner - Andrew Edwards</t>
  </si>
  <si>
    <t>B147</t>
  </si>
  <si>
    <t>Grand Final breakfast - Daniel Gibbons</t>
  </si>
  <si>
    <t>B148</t>
  </si>
  <si>
    <t>Dinner - Daniel Gibbons</t>
  </si>
  <si>
    <t>B149</t>
  </si>
  <si>
    <t>Membership - Stephen Duke</t>
  </si>
  <si>
    <t>B150</t>
  </si>
  <si>
    <t>B151</t>
  </si>
  <si>
    <t>Dinner - Darryl + Fiona Sinclair</t>
  </si>
  <si>
    <t>B152</t>
  </si>
  <si>
    <t>Bag - James Hewitt</t>
  </si>
  <si>
    <t>B153</t>
  </si>
  <si>
    <t>Membership refund - Paul Clarke</t>
  </si>
  <si>
    <t>B154</t>
  </si>
  <si>
    <t>Name tags for meetings - reimburse Trent Steenholdt</t>
  </si>
  <si>
    <t>B155</t>
  </si>
  <si>
    <t>Dinner - Andrew Micenko</t>
  </si>
  <si>
    <t>B156</t>
  </si>
  <si>
    <t>Transfer from savings</t>
  </si>
  <si>
    <t>B157</t>
  </si>
  <si>
    <t>Dinner - deposit to WACA</t>
  </si>
  <si>
    <t>B158</t>
  </si>
  <si>
    <t>Grand Final breakfast - Nathan Johnstone</t>
  </si>
  <si>
    <t>B159</t>
  </si>
  <si>
    <t>Dinner - Nathan Johnstone</t>
  </si>
  <si>
    <t>B160</t>
  </si>
  <si>
    <t>Bag - Reuben Garlett</t>
  </si>
  <si>
    <t>B161</t>
  </si>
  <si>
    <t>Grand Final breakfast - John Gartner</t>
  </si>
  <si>
    <t>B162</t>
  </si>
  <si>
    <t>February bar tab - Reimburse Ernest Chua</t>
  </si>
  <si>
    <t>B163</t>
  </si>
  <si>
    <t>BBQ - February general meeting - Reimburse Andrew Micenko</t>
  </si>
  <si>
    <t>B164</t>
  </si>
  <si>
    <t>B165</t>
  </si>
  <si>
    <t>Refund - Dinner - Darryl + Fiona Sinclair</t>
  </si>
  <si>
    <t>B166</t>
  </si>
  <si>
    <t>Carmen Sherry - gift for photos - plane travel</t>
  </si>
  <si>
    <t>B167</t>
  </si>
  <si>
    <t>Drinks - Test Umpires' Walk Opening</t>
  </si>
  <si>
    <t>B168</t>
  </si>
  <si>
    <t>Dinner - Ranjit Ratnayake + 1</t>
  </si>
  <si>
    <t>B169</t>
  </si>
  <si>
    <t>B170</t>
  </si>
  <si>
    <t>Dinner - ??? Jacques Malan + 1</t>
  </si>
  <si>
    <t>B171</t>
  </si>
  <si>
    <t>Grand Final breakfast - Darryl Power</t>
  </si>
  <si>
    <t>B172</t>
  </si>
  <si>
    <t>Dinner - Luke Lindsay + 1</t>
  </si>
  <si>
    <t>B173</t>
  </si>
  <si>
    <t>Dinner - Ashlee Gibbons</t>
  </si>
  <si>
    <t>B174</t>
  </si>
  <si>
    <t>Grand Final breakfast - Ashlee Gibbons</t>
  </si>
  <si>
    <t>B175</t>
  </si>
  <si>
    <t>Dinner - Stephen Duke</t>
  </si>
  <si>
    <t>B176</t>
  </si>
  <si>
    <t>Dinner - Darryl Power</t>
  </si>
  <si>
    <t>B177</t>
  </si>
  <si>
    <t>Membership - Wayne Barron</t>
  </si>
  <si>
    <t>B178</t>
  </si>
  <si>
    <t>Dinner - James Hewitt + 1</t>
  </si>
  <si>
    <t>B179</t>
  </si>
  <si>
    <t>Grand Final breakfast - Stephen O'Dea</t>
  </si>
  <si>
    <t>B180</t>
  </si>
  <si>
    <t>Grand Final breakfast - Shane Boyle</t>
  </si>
  <si>
    <t>B181</t>
  </si>
  <si>
    <t>Shirt - Stephen Duke</t>
  </si>
  <si>
    <t>B182</t>
  </si>
  <si>
    <t>Dinner - Jamie Thomas</t>
  </si>
  <si>
    <t>B183</t>
  </si>
  <si>
    <t>Dinner - Matthew Hall</t>
  </si>
  <si>
    <t>B184</t>
  </si>
  <si>
    <t>Dinner - Daniel Knowles + 1</t>
  </si>
  <si>
    <t>B185</t>
  </si>
  <si>
    <t>Dinner - Merv Rudrum + 1</t>
  </si>
  <si>
    <t>B186</t>
  </si>
  <si>
    <t>Dinner - Kate Holloman + 1</t>
  </si>
  <si>
    <t>B187</t>
  </si>
  <si>
    <t>Grand Final breakfast - Trent Steenholdt</t>
  </si>
  <si>
    <t>B188</t>
  </si>
  <si>
    <t>Dinner - Trent Steenholdt + 1</t>
  </si>
  <si>
    <t>B189</t>
  </si>
  <si>
    <t>Olly Cooley - Trent Steenholdt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</si>
  <si>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</si>
  <si>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</si>
  <si>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</si>
  <si>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</si>
  <si>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</si>
  <si>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</si>
  <si>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</si>
  <si>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</si>
  <si>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</si>
  <si>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</si>
  <si>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Transfer - to everyday account</t>
  </si>
  <si>
    <t>S11</t>
  </si>
  <si>
    <t>C1</t>
  </si>
  <si>
    <t>C2</t>
  </si>
  <si>
    <t>AGM Raffle</t>
  </si>
  <si>
    <t>C3</t>
  </si>
  <si>
    <t>Membership - Mark Hooper</t>
  </si>
  <si>
    <t>C4</t>
  </si>
  <si>
    <t>Jacket - Stephen Lamb</t>
  </si>
  <si>
    <t>C5</t>
  </si>
  <si>
    <t>Shirt - Brenton Cockman</t>
  </si>
  <si>
    <t>C6</t>
  </si>
  <si>
    <t>Bag - Brenton Cockman</t>
  </si>
  <si>
    <t>C7</t>
  </si>
  <si>
    <t>Shirt - Nico Gill</t>
  </si>
  <si>
    <t>C8</t>
  </si>
  <si>
    <t>Deposit to cheque</t>
  </si>
  <si>
    <t>C9</t>
  </si>
  <si>
    <t>Raffle - October general meeting</t>
  </si>
  <si>
    <t>C10</t>
  </si>
  <si>
    <t>BBQ - October general meeting</t>
  </si>
  <si>
    <t>C11</t>
  </si>
  <si>
    <t>Bag - Matthew Hall</t>
  </si>
  <si>
    <t>C12</t>
  </si>
  <si>
    <t>Jacket - Jim Bell</t>
  </si>
  <si>
    <t>C13</t>
  </si>
  <si>
    <t>C14</t>
  </si>
  <si>
    <t>C15</t>
  </si>
  <si>
    <t>Raffle - November general meeting</t>
  </si>
  <si>
    <t>C16</t>
  </si>
  <si>
    <t>BBQ - November general meeting</t>
  </si>
  <si>
    <t>C17</t>
  </si>
  <si>
    <t>Raffle prizes - December general meeting</t>
  </si>
  <si>
    <t>C18</t>
  </si>
  <si>
    <t>Raffle - December general meeting</t>
  </si>
  <si>
    <t>C19</t>
  </si>
  <si>
    <t>BBQ - December general meeting</t>
  </si>
  <si>
    <t>C20</t>
  </si>
  <si>
    <t>C21</t>
  </si>
  <si>
    <t>Bag - Kate Holloman</t>
  </si>
  <si>
    <t>C22</t>
  </si>
  <si>
    <t>Raffle - January general meeting</t>
  </si>
  <si>
    <t>C23</t>
  </si>
  <si>
    <t>BBQ - January general meeting</t>
  </si>
  <si>
    <t>C24</t>
  </si>
  <si>
    <t>Raffle - February general meeting</t>
  </si>
  <si>
    <t>C25</t>
  </si>
  <si>
    <t>Bar tab - February general meeting</t>
  </si>
  <si>
    <t>Budget for Season 2018-2019</t>
  </si>
  <si>
    <t>Units</t>
  </si>
  <si>
    <t>Price</t>
  </si>
  <si>
    <t>Income/Expenditure</t>
  </si>
  <si>
    <t>Notes</t>
  </si>
  <si>
    <t>Income</t>
  </si>
  <si>
    <t>Expenditure</t>
  </si>
  <si>
    <t>Membership Fees</t>
  </si>
  <si>
    <t>Shirt Income</t>
  </si>
  <si>
    <t>Jackets Incoming</t>
  </si>
  <si>
    <t>Shirts Outgoing</t>
  </si>
  <si>
    <t>Ace Promotions</t>
  </si>
  <si>
    <t>Merchandise Sponsorship PMPG</t>
  </si>
  <si>
    <t>Perth Metro Property Group</t>
  </si>
  <si>
    <t>Jackets Outgoing</t>
  </si>
  <si>
    <t>Other Merchandise - Notepad covers</t>
  </si>
  <si>
    <t>General Meetings - Raffle</t>
  </si>
  <si>
    <t>General Meetings - BBQ</t>
  </si>
  <si>
    <t>General Meetings - Bar Tab</t>
  </si>
  <si>
    <t>T20 Exhibition Game</t>
  </si>
  <si>
    <t>Food, Drink, Venue, Equipment (balls etc)</t>
  </si>
  <si>
    <t>Originally 500</t>
  </si>
  <si>
    <t>Life Members Breakfast Booking</t>
  </si>
  <si>
    <t>Life Members Breakfast Ticket</t>
  </si>
  <si>
    <t>Originally 160</t>
  </si>
  <si>
    <t>Website</t>
  </si>
  <si>
    <t>Seminar Social - Drinks</t>
  </si>
  <si>
    <t>Seminar Weekend</t>
  </si>
  <si>
    <t>Interest earned</t>
  </si>
  <si>
    <t>Monthly</t>
  </si>
  <si>
    <t>Grand Final Breakfast</t>
  </si>
  <si>
    <t>WACA</t>
  </si>
  <si>
    <t>WACA Event Subsidy</t>
  </si>
  <si>
    <t>Grand Final Breakfast Tickets</t>
  </si>
  <si>
    <t>Annual Season Dinner</t>
  </si>
  <si>
    <t>Annual Season Dinner Member Tickets</t>
  </si>
  <si>
    <t>Annual Season Dinner Partner Tickets</t>
  </si>
  <si>
    <t>Olly Cooley Ticket Subsidy</t>
  </si>
  <si>
    <t>Karen Read Ticket Subsidy</t>
  </si>
  <si>
    <t>Miscellaneous Bar Tabs or Functions</t>
  </si>
  <si>
    <t>E.g. End of round drinks at clubs</t>
  </si>
  <si>
    <t>Originally 900</t>
  </si>
  <si>
    <t>AGM Food/Drink</t>
  </si>
  <si>
    <t>AGM Printing - Annual Report</t>
  </si>
  <si>
    <t>Bags Outgoing</t>
  </si>
  <si>
    <t>Bags Incoming</t>
  </si>
  <si>
    <t>Start</t>
  </si>
  <si>
    <t>Totals</t>
  </si>
  <si>
    <t>Estimated change by end of FY</t>
  </si>
  <si>
    <t>FY Starting Balance</t>
  </si>
  <si>
    <t>Estimated FY Ending Balance</t>
  </si>
  <si>
    <t>PAID</t>
  </si>
  <si>
    <t>Not yet paid</t>
  </si>
  <si>
    <t>Already paid cash/EFT</t>
  </si>
  <si>
    <t>Sean</t>
  </si>
  <si>
    <t>Ayres</t>
  </si>
  <si>
    <t>Wayne</t>
  </si>
  <si>
    <t>Allan</t>
  </si>
  <si>
    <t>Susan</t>
  </si>
  <si>
    <t>Bartlett</t>
  </si>
  <si>
    <t>Bruce</t>
  </si>
  <si>
    <t xml:space="preserve">Banyard </t>
  </si>
  <si>
    <t>Gabriel</t>
  </si>
  <si>
    <t>Bates</t>
  </si>
  <si>
    <t>Roy</t>
  </si>
  <si>
    <t>Boyd</t>
  </si>
  <si>
    <t xml:space="preserve">Wayne </t>
  </si>
  <si>
    <t>Barnes</t>
  </si>
  <si>
    <t xml:space="preserve">Peter </t>
  </si>
  <si>
    <t>Cahill</t>
  </si>
  <si>
    <t>Shane</t>
  </si>
  <si>
    <t>Boyle</t>
  </si>
  <si>
    <t>Nathan</t>
  </si>
  <si>
    <t>Batskos</t>
  </si>
  <si>
    <t>Nicole</t>
  </si>
  <si>
    <t>Campbell</t>
  </si>
  <si>
    <t>Jeff</t>
  </si>
  <si>
    <t>Brookes</t>
  </si>
  <si>
    <t>James</t>
  </si>
  <si>
    <t>Bell</t>
  </si>
  <si>
    <t>Brae</t>
  </si>
  <si>
    <t>Christensen</t>
  </si>
  <si>
    <t>Graham</t>
  </si>
  <si>
    <t>Capper</t>
  </si>
  <si>
    <t>Martin</t>
  </si>
  <si>
    <t>Brennan</t>
  </si>
  <si>
    <t>Kirsten</t>
  </si>
  <si>
    <t>Funston</t>
  </si>
  <si>
    <t>Terry</t>
  </si>
  <si>
    <t>Carter</t>
  </si>
  <si>
    <t>Burg</t>
  </si>
  <si>
    <t xml:space="preserve">Paul </t>
  </si>
  <si>
    <t>Gibson</t>
  </si>
  <si>
    <t>Paul</t>
  </si>
  <si>
    <t>Cassidy</t>
  </si>
  <si>
    <t>Jarryd</t>
  </si>
  <si>
    <t>Buscall</t>
  </si>
  <si>
    <t>Palitha</t>
  </si>
  <si>
    <t>Jayasekaara</t>
  </si>
  <si>
    <t>Gemma</t>
  </si>
  <si>
    <t>Refunded</t>
  </si>
  <si>
    <t>David</t>
  </si>
  <si>
    <t>Kirk</t>
  </si>
  <si>
    <t>Clarke</t>
  </si>
  <si>
    <t xml:space="preserve">Mark </t>
  </si>
  <si>
    <t>Charlesworth</t>
  </si>
  <si>
    <t>Krieg</t>
  </si>
  <si>
    <t>Andrew</t>
  </si>
  <si>
    <t>Edwards</t>
  </si>
  <si>
    <t>Ernest</t>
  </si>
  <si>
    <t>Chua</t>
  </si>
  <si>
    <t>Glen</t>
  </si>
  <si>
    <t>Morgan</t>
  </si>
  <si>
    <t>Rex</t>
  </si>
  <si>
    <t>Evans</t>
  </si>
  <si>
    <t>Lara</t>
  </si>
  <si>
    <t>Moylan</t>
  </si>
  <si>
    <t>John</t>
  </si>
  <si>
    <t>Fairclough</t>
  </si>
  <si>
    <t>Brenton</t>
  </si>
  <si>
    <t>Cockman</t>
  </si>
  <si>
    <t>Balaji</t>
  </si>
  <si>
    <t>Ramasamy</t>
  </si>
  <si>
    <t>Stephen</t>
  </si>
  <si>
    <t>Farrell</t>
  </si>
  <si>
    <t>Robert</t>
  </si>
  <si>
    <t>Cosgrave</t>
  </si>
  <si>
    <t>Matthew</t>
  </si>
  <si>
    <t>Robson</t>
  </si>
  <si>
    <t>Gartner</t>
  </si>
  <si>
    <t>Alexander</t>
  </si>
  <si>
    <t>Crowhurst</t>
  </si>
  <si>
    <t>Nishanth</t>
  </si>
  <si>
    <t>Sampath</t>
  </si>
  <si>
    <t>Rhodri</t>
  </si>
  <si>
    <t>Harris</t>
  </si>
  <si>
    <t>Fred</t>
  </si>
  <si>
    <t>Davis</t>
  </si>
  <si>
    <t>Ellie</t>
  </si>
  <si>
    <t>Sheridan</t>
  </si>
  <si>
    <t>Ronan</t>
  </si>
  <si>
    <t>Degrussa</t>
  </si>
  <si>
    <t>Jamie</t>
  </si>
  <si>
    <t>Spark</t>
  </si>
  <si>
    <t>Mark</t>
  </si>
  <si>
    <t>Hooper</t>
  </si>
  <si>
    <t>Neville</t>
  </si>
  <si>
    <t>Dhanaraj</t>
  </si>
  <si>
    <t>William</t>
  </si>
  <si>
    <t>Wood</t>
  </si>
  <si>
    <t>Samuel</t>
  </si>
  <si>
    <t>Kronja</t>
  </si>
  <si>
    <t>Basil</t>
  </si>
  <si>
    <t>Don</t>
  </si>
  <si>
    <t>Vijay</t>
  </si>
  <si>
    <t>Kumar</t>
  </si>
  <si>
    <t>O'Dea</t>
  </si>
  <si>
    <t>Lorenzo</t>
  </si>
  <si>
    <t>Fogliani</t>
  </si>
  <si>
    <t>Wendy</t>
  </si>
  <si>
    <t>Oliver</t>
  </si>
  <si>
    <t>Reuben</t>
  </si>
  <si>
    <t>Garlett</t>
  </si>
  <si>
    <t>Howard</t>
  </si>
  <si>
    <t>Prosser</t>
  </si>
  <si>
    <t>Eloise</t>
  </si>
  <si>
    <t>Geerdink</t>
  </si>
  <si>
    <t>Ranjit</t>
  </si>
  <si>
    <t>Ratnayake</t>
  </si>
  <si>
    <t>Ashlee</t>
  </si>
  <si>
    <t>Gibbons</t>
  </si>
  <si>
    <t>Trent</t>
  </si>
  <si>
    <t>Steenholdt</t>
  </si>
  <si>
    <t>Daniel</t>
  </si>
  <si>
    <t>Taylor</t>
  </si>
  <si>
    <t>Gilders</t>
  </si>
  <si>
    <t>Steven</t>
  </si>
  <si>
    <t>Wenban</t>
  </si>
  <si>
    <t>Mahesh</t>
  </si>
  <si>
    <t>Gopukuttan</t>
  </si>
  <si>
    <t>Wilson</t>
  </si>
  <si>
    <t>Peter</t>
  </si>
  <si>
    <t>Duke</t>
  </si>
  <si>
    <t>Alex</t>
  </si>
  <si>
    <t>Hall</t>
  </si>
  <si>
    <t>Dean</t>
  </si>
  <si>
    <t>Hanson</t>
  </si>
  <si>
    <t>Kenneth</t>
  </si>
  <si>
    <t>Michael</t>
  </si>
  <si>
    <t>Harvey</t>
  </si>
  <si>
    <t>Scott</t>
  </si>
  <si>
    <t>Hazebroek</t>
  </si>
  <si>
    <t>Hewitt</t>
  </si>
  <si>
    <t>Kate</t>
  </si>
  <si>
    <t>Holloman</t>
  </si>
  <si>
    <t>Gareth</t>
  </si>
  <si>
    <t>Jacobs</t>
  </si>
  <si>
    <t>Yogesh</t>
  </si>
  <si>
    <t>Jagdale</t>
  </si>
  <si>
    <t>Manish</t>
  </si>
  <si>
    <t>Janiyani</t>
  </si>
  <si>
    <t>Thomas</t>
  </si>
  <si>
    <t>Johnston</t>
  </si>
  <si>
    <t>Johnstone</t>
  </si>
  <si>
    <t>Jones</t>
  </si>
  <si>
    <t>Tyler</t>
  </si>
  <si>
    <t>Kaljee</t>
  </si>
  <si>
    <t>Ahmad Saaf</t>
  </si>
  <si>
    <t>Khan</t>
  </si>
  <si>
    <t>Knowles</t>
  </si>
  <si>
    <t>Kovalevs</t>
  </si>
  <si>
    <t>Trevor</t>
  </si>
  <si>
    <t>Krink</t>
  </si>
  <si>
    <t>Lamb</t>
  </si>
  <si>
    <t>Luke</t>
  </si>
  <si>
    <t>Lindsay</t>
  </si>
  <si>
    <t>Chad</t>
  </si>
  <si>
    <t>Manos</t>
  </si>
  <si>
    <t>Garth</t>
  </si>
  <si>
    <t>McCrorie</t>
  </si>
  <si>
    <t>Mearns</t>
  </si>
  <si>
    <t>Micenko</t>
  </si>
  <si>
    <t>Mollatt</t>
  </si>
  <si>
    <t>Moses</t>
  </si>
  <si>
    <t>Syed</t>
  </si>
  <si>
    <t>Naseer</t>
  </si>
  <si>
    <t>Colin</t>
  </si>
  <si>
    <t xml:space="preserve">Ogilvie </t>
  </si>
  <si>
    <t>Darren</t>
  </si>
  <si>
    <t>Osborn</t>
  </si>
  <si>
    <t>William (Jack)</t>
  </si>
  <si>
    <t>Paterson</t>
  </si>
  <si>
    <t>Chaapa</t>
  </si>
  <si>
    <t>Pelpola</t>
  </si>
  <si>
    <t>Darryl</t>
  </si>
  <si>
    <t>Power</t>
  </si>
  <si>
    <t>Sidney</t>
  </si>
  <si>
    <t>Rajanayagam</t>
  </si>
  <si>
    <t>Shrikant</t>
  </si>
  <si>
    <t>Ramadurg</t>
  </si>
  <si>
    <t>Thaiyar</t>
  </si>
  <si>
    <t>Rasheed</t>
  </si>
  <si>
    <t>Ian</t>
  </si>
  <si>
    <t>Robinson</t>
  </si>
  <si>
    <t>Rodgers</t>
  </si>
  <si>
    <t>Steve</t>
  </si>
  <si>
    <t>Rose</t>
  </si>
  <si>
    <t>Mervyn</t>
  </si>
  <si>
    <t>Rudrum</t>
  </si>
  <si>
    <t>Tony</t>
  </si>
  <si>
    <t>Rutter</t>
  </si>
  <si>
    <t>Ciaran</t>
  </si>
  <si>
    <t>Sanders</t>
  </si>
  <si>
    <t>Marko</t>
  </si>
  <si>
    <t>Sasic</t>
  </si>
  <si>
    <t>Justin</t>
  </si>
  <si>
    <t>Shakeshaft</t>
  </si>
  <si>
    <t>Sherry</t>
  </si>
  <si>
    <t>Jimmy</t>
  </si>
  <si>
    <t>Shoesmith</t>
  </si>
  <si>
    <t>Sinclair</t>
  </si>
  <si>
    <t>TR</t>
  </si>
  <si>
    <t>Singh</t>
  </si>
  <si>
    <t>Skinn</t>
  </si>
  <si>
    <t>Smith</t>
  </si>
  <si>
    <t>Gowri</t>
  </si>
  <si>
    <t>Sugavanam</t>
  </si>
  <si>
    <t>Lloyd</t>
  </si>
  <si>
    <t>Tifflin</t>
  </si>
  <si>
    <t>Tindall</t>
  </si>
  <si>
    <t>Trigg</t>
  </si>
  <si>
    <t>Nicholas</t>
  </si>
  <si>
    <t>Walters</t>
  </si>
  <si>
    <t>Lewis</t>
  </si>
  <si>
    <t>Wegner</t>
  </si>
  <si>
    <t>Connor</t>
  </si>
  <si>
    <t>Whelan</t>
  </si>
  <si>
    <t xml:space="preserve">Alan </t>
  </si>
  <si>
    <t>Wooton</t>
  </si>
  <si>
    <t>Zemunik</t>
  </si>
  <si>
    <t>=Summary!H27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</si>
</sst>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164" formatCode="&quot;$&quot;#,##0.00_);[Red]\(&quot;$&quot;#,##0.00\)"/>
    <numFmt numFmtId="165" formatCode="d/mm/yyyy;@"/>
    <numFmt numFmtId="166" formatCode="&quot;$&quot;#,##0.00;[Red]&quot;$&quot;#,##0.00"/>
    <numFmt numFmtId="167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2F75B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4B084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8" fontId="0" fillId="0" borderId="0" xfId="0" applyNumberFormat="1"/>
    <xf numFmtId="8" fontId="1" fillId="0" borderId="0" xfId="0" applyNumberFormat="1" applyFont="1"/>
    <xf numFmtId="0" fontId="1" fillId="0" borderId="2" xfId="0" applyFont="1" applyBorder="1" applyAlignment="1">
      <alignment vertical="center"/>
    </xf>
    <xf numFmtId="8" fontId="1" fillId="0" borderId="2" xfId="0" applyNumberFormat="1" applyFont="1" applyBorder="1" applyAlignment="1">
      <alignment horizontal="right" vertical="center"/>
    </xf>
    <xf numFmtId="0" fontId="1" fillId="0" borderId="0" xfId="0" applyFont="1"/>
    <xf numFmtId="165" fontId="1" fillId="0" borderId="1" xfId="0" applyNumberFormat="1" applyFont="1" applyBorder="1" applyAlignment="1">
      <alignment vertical="center"/>
    </xf>
    <xf numFmtId="165" fontId="0" fillId="0" borderId="0" xfId="0" applyNumberFormat="1"/>
    <xf numFmtId="165" fontId="1" fillId="0" borderId="2" xfId="0" applyNumberFormat="1" applyFont="1" applyBorder="1" applyAlignment="1">
      <alignment vertical="center"/>
    </xf>
    <xf numFmtId="0" fontId="0" fillId="2" borderId="4" xfId="0" applyFill="1" applyBorder="1"/>
    <xf numFmtId="0" fontId="0" fillId="2" borderId="6" xfId="0" applyFill="1" applyBorder="1"/>
    <xf numFmtId="8" fontId="1" fillId="2" borderId="5" xfId="0" applyNumberFormat="1" applyFont="1" applyFill="1" applyBorder="1"/>
    <xf numFmtId="8" fontId="1" fillId="2" borderId="7" xfId="0" applyNumberFormat="1" applyFont="1" applyFill="1" applyBorder="1"/>
    <xf numFmtId="8" fontId="1" fillId="3" borderId="0" xfId="0" applyNumberFormat="1" applyFont="1" applyFill="1"/>
    <xf numFmtId="0" fontId="2" fillId="0" borderId="0" xfId="0" applyFont="1"/>
    <xf numFmtId="0" fontId="0" fillId="2" borderId="8" xfId="0" applyFill="1" applyBorder="1"/>
    <xf numFmtId="8" fontId="1" fillId="2" borderId="9" xfId="0" applyNumberFormat="1" applyFont="1" applyFill="1" applyBorder="1"/>
    <xf numFmtId="166" fontId="0" fillId="0" borderId="0" xfId="0" applyNumberFormat="1"/>
    <xf numFmtId="0" fontId="0" fillId="0" borderId="12" xfId="0" applyBorder="1"/>
    <xf numFmtId="8" fontId="0" fillId="0" borderId="12" xfId="0" applyNumberFormat="1" applyBorder="1"/>
    <xf numFmtId="166" fontId="5" fillId="5" borderId="14" xfId="0" applyNumberFormat="1" applyFont="1" applyFill="1" applyBorder="1"/>
    <xf numFmtId="166" fontId="5" fillId="5" borderId="15" xfId="0" applyNumberFormat="1" applyFont="1" applyFill="1" applyBorder="1"/>
    <xf numFmtId="166" fontId="0" fillId="5" borderId="16" xfId="0" applyNumberFormat="1" applyFill="1" applyBorder="1"/>
    <xf numFmtId="166" fontId="0" fillId="5" borderId="17" xfId="0" applyNumberFormat="1" applyFill="1" applyBorder="1"/>
    <xf numFmtId="0" fontId="5" fillId="5" borderId="14" xfId="0" applyFont="1" applyFill="1" applyBorder="1"/>
    <xf numFmtId="0" fontId="5" fillId="5" borderId="18" xfId="0" applyFont="1" applyFill="1" applyBorder="1"/>
    <xf numFmtId="8" fontId="5" fillId="5" borderId="18" xfId="0" applyNumberFormat="1" applyFont="1" applyFill="1" applyBorder="1"/>
    <xf numFmtId="0" fontId="5" fillId="5" borderId="15" xfId="0" applyFont="1" applyFill="1" applyBorder="1"/>
    <xf numFmtId="0" fontId="0" fillId="0" borderId="4" xfId="0" applyBorder="1"/>
    <xf numFmtId="0" fontId="0" fillId="0" borderId="5" xfId="0" applyBorder="1"/>
    <xf numFmtId="0" fontId="0" fillId="5" borderId="16" xfId="0" applyFill="1" applyBorder="1"/>
    <xf numFmtId="0" fontId="0" fillId="5" borderId="19" xfId="0" applyFill="1" applyBorder="1"/>
    <xf numFmtId="8" fontId="0" fillId="5" borderId="19" xfId="0" applyNumberFormat="1" applyFill="1" applyBorder="1"/>
    <xf numFmtId="0" fontId="0" fillId="5" borderId="17" xfId="0" applyFill="1" applyBorder="1"/>
    <xf numFmtId="0" fontId="7" fillId="5" borderId="20" xfId="0" applyFont="1" applyFill="1" applyBorder="1"/>
    <xf numFmtId="0" fontId="7" fillId="5" borderId="21" xfId="0" applyFont="1" applyFill="1" applyBorder="1"/>
    <xf numFmtId="8" fontId="7" fillId="5" borderId="21" xfId="0" applyNumberFormat="1" applyFont="1" applyFill="1" applyBorder="1"/>
    <xf numFmtId="0" fontId="7" fillId="5" borderId="21" xfId="0" applyFont="1" applyFill="1" applyBorder="1" applyAlignment="1">
      <alignment horizontal="right"/>
    </xf>
    <xf numFmtId="0" fontId="6" fillId="5" borderId="20" xfId="0" applyFont="1" applyFill="1" applyBorder="1" applyAlignment="1">
      <alignment horizontal="right"/>
    </xf>
    <xf numFmtId="0" fontId="6" fillId="5" borderId="21" xfId="0" applyFont="1" applyFill="1" applyBorder="1" applyAlignment="1">
      <alignment horizontal="right"/>
    </xf>
    <xf numFmtId="8" fontId="6" fillId="5" borderId="21" xfId="0" applyNumberFormat="1" applyFont="1" applyFill="1" applyBorder="1" applyAlignment="1">
      <alignment horizontal="right"/>
    </xf>
    <xf numFmtId="0" fontId="6" fillId="5" borderId="22" xfId="0" applyFont="1" applyFill="1" applyBorder="1" applyAlignment="1">
      <alignment horizontal="right"/>
    </xf>
    <xf numFmtId="166" fontId="3" fillId="8" borderId="5" xfId="0" applyNumberFormat="1" applyFont="1" applyFill="1" applyBorder="1"/>
    <xf numFmtId="166" fontId="8" fillId="7" borderId="4" xfId="0" applyNumberFormat="1" applyFont="1" applyFill="1" applyBorder="1"/>
    <xf numFmtId="166" fontId="4" fillId="4" borderId="13" xfId="0" applyNumberFormat="1" applyFont="1" applyFill="1" applyBorder="1"/>
    <xf numFmtId="166" fontId="4" fillId="6" borderId="13" xfId="0" applyNumberFormat="1" applyFont="1" applyFill="1" applyBorder="1"/>
    <xf numFmtId="16" fontId="0" fillId="0" borderId="0" xfId="0" applyNumberFormat="1"/>
    <xf numFmtId="0" fontId="0" fillId="0" borderId="0" xfId="0" applyAlignment="1">
      <alignment wrapText="1"/>
    </xf>
    <xf numFmtId="40" fontId="0" fillId="0" borderId="0" xfId="0" applyNumberFormat="1"/>
    <xf numFmtId="40" fontId="1" fillId="0" borderId="0" xfId="0" applyNumberFormat="1" applyFont="1"/>
    <xf numFmtId="0" fontId="0" fillId="0" borderId="23" xfId="0" applyBorder="1"/>
    <xf numFmtId="40" fontId="1" fillId="0" borderId="3" xfId="0" applyNumberFormat="1" applyFont="1" applyBorder="1" applyAlignment="1">
      <alignment horizontal="right" vertical="center"/>
    </xf>
    <xf numFmtId="49" fontId="0" fillId="0" borderId="0" xfId="0" applyNumberFormat="1"/>
    <xf numFmtId="2" fontId="0" fillId="0" borderId="0" xfId="0" applyNumberFormat="1"/>
    <xf numFmtId="167" fontId="0" fillId="0" borderId="0" xfId="0" applyNumberFormat="1"/>
    <xf numFmtId="165" fontId="9" fillId="0" borderId="0" xfId="0" applyNumberFormat="1" applyFont="1"/>
    <xf numFmtId="0" fontId="9" fillId="0" borderId="0" xfId="0" applyFont="1"/>
    <xf numFmtId="2" fontId="9" fillId="0" borderId="0" xfId="0" applyNumberFormat="1" applyFont="1"/>
    <xf numFmtId="8" fontId="9" fillId="0" borderId="0" xfId="0" applyNumberFormat="1" applyFont="1"/>
    <xf numFmtId="8" fontId="10" fillId="0" borderId="0" xfId="0" applyNumberFormat="1" applyFont="1"/>
    <xf numFmtId="165" fontId="0" fillId="3" borderId="0" xfId="0" applyNumberFormat="1" applyFill="1"/>
    <xf numFmtId="0" fontId="0" fillId="3" borderId="0" xfId="0" applyFill="1"/>
    <xf numFmtId="8" fontId="0" fillId="3" borderId="0" xfId="0" applyNumberFormat="1" applyFill="1"/>
    <xf numFmtId="0" fontId="0" fillId="0" borderId="0" xfId="0" applyAlignment="1">
      <alignment horizontal="right"/>
    </xf>
    <xf numFmtId="165" fontId="11" fillId="0" borderId="0" xfId="0" applyNumberFormat="1" applyFont="1"/>
    <xf numFmtId="0" fontId="11" fillId="0" borderId="0" xfId="0" applyFont="1"/>
    <xf numFmtId="0" fontId="11" fillId="0" borderId="0" xfId="0" applyFont="1" applyAlignment="1">
      <alignment wrapText="1"/>
    </xf>
    <xf numFmtId="8" fontId="1" fillId="2" borderId="24" xfId="0" applyNumberFormat="1" applyFont="1" applyFill="1" applyBorder="1"/>
    <xf numFmtId="49" fontId="0" fillId="2" borderId="25" xfId="0" applyNumberFormat="1" applyFill="1" applyBorder="1"/>
    <xf numFmtId="8" fontId="1" fillId="2" borderId="26" xfId="0" applyNumberFormat="1" applyFont="1" applyFill="1" applyBorder="1"/>
    <xf numFmtId="0" fontId="3" fillId="0" borderId="0" xfId="0" applyFont="1"/>
    <xf numFmtId="0" fontId="12" fillId="0" borderId="0" xfId="0" applyFont="1"/>
    <xf numFmtId="0" fontId="9" fillId="9" borderId="0" xfId="0" applyFont="1" applyFill="1"/>
    <xf numFmtId="0" fontId="0" fillId="9" borderId="0" xfId="0" applyFill="1"/>
    <xf numFmtId="49" fontId="0" fillId="2" borderId="29" xfId="0" applyNumberFormat="1" applyFill="1" applyBorder="1"/>
    <xf numFmtId="8" fontId="1" fillId="2" borderId="30" xfId="0" applyNumberFormat="1" applyFont="1" applyFill="1" applyBorder="1"/>
    <xf numFmtId="49" fontId="0" fillId="2" borderId="31" xfId="0" applyNumberFormat="1" applyFill="1" applyBorder="1"/>
    <xf numFmtId="8" fontId="1" fillId="2" borderId="32" xfId="0" applyNumberFormat="1" applyFont="1" applyFill="1" applyBorder="1"/>
    <xf numFmtId="49" fontId="0" fillId="2" borderId="33" xfId="0" applyNumberFormat="1" applyFill="1" applyBorder="1"/>
    <xf numFmtId="49" fontId="0" fillId="2" borderId="36" xfId="0" applyNumberFormat="1" applyFill="1" applyBorder="1"/>
    <xf numFmtId="8" fontId="1" fillId="2" borderId="37" xfId="0" applyNumberFormat="1" applyFont="1" applyFill="1" applyBorder="1"/>
    <xf numFmtId="8" fontId="1" fillId="2" borderId="38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zoomScaleNormal="100" workbookViewId="0">
      <selection activeCell="B13" sqref="B13"/>
    </sheetView>
  </sheetViews>
  <sheetFormatPr defaultRowHeight="14.25" x14ac:dyDescent="0.45"/>
  <cols>
    <col min="1" max="1" width="31.3984375" bestFit="1" customWidth="1"/>
    <col min="2" max="2" width="18.265625" style="1" customWidth="1"/>
    <col min="5" max="5" width="25.1328125" customWidth="1"/>
    <col min="6" max="6" width="14.73046875" style="2" customWidth="1"/>
    <col min="8" max="8" width="25.3984375" bestFit="1" customWidth="1"/>
    <col min="9" max="9" width="12" bestFit="1" customWidth="1"/>
  </cols>
  <sheetData>
    <row r="1" spans="1:11" x14ac:dyDescent="0.45">
      <c r="A1" t="s">
        <v>0</v>
      </c>
      <c r="B1" s="1">
        <v>3950.03</v>
      </c>
      <c r="E1" t="s">
        <v>1</v>
      </c>
      <c r="F1" s="2">
        <f>SUM($B$1:$B$3)</f>
        <v>17764.59</v>
      </c>
    </row>
    <row r="2" spans="1:11" x14ac:dyDescent="0.45">
      <c r="A2" t="s">
        <v>2</v>
      </c>
      <c r="B2" s="1">
        <v>13814.56</v>
      </c>
      <c r="E2" t="s">
        <v>3</v>
      </c>
      <c r="F2" s="2">
        <f>F3-F1</f>
        <v>597.45000000000073</v>
      </c>
      <c r="I2" t="s">
        <v>4</v>
      </c>
      <c r="J2" t="b">
        <f>F2=F25</f>
        <v>0</v>
      </c>
      <c r="K2" s="1"/>
    </row>
    <row r="3" spans="1:11" x14ac:dyDescent="0.45">
      <c r="A3" t="s">
        <v>5</v>
      </c>
      <c r="B3" s="1">
        <f>Cash!$G$2</f>
        <v>0</v>
      </c>
      <c r="E3" s="5" t="s">
        <v>6</v>
      </c>
      <c r="F3" s="13">
        <f>'BOQ Cheque'!$J$1+Cash!$J$1+'BOQ Savings'!$J$1</f>
        <v>18362.04</v>
      </c>
      <c r="J3" t="b">
        <f>F2=B5+B6+B7</f>
        <v>0</v>
      </c>
      <c r="K3" s="54"/>
    </row>
    <row r="4" spans="1:11" x14ac:dyDescent="0.45">
      <c r="F4" s="54"/>
    </row>
    <row r="5" spans="1:11" x14ac:dyDescent="0.45">
      <c r="A5" t="s">
        <v>7</v>
      </c>
      <c r="B5" s="1">
        <f>SUM('BOQ Cheque'!G:G)-B1</f>
        <v>4372.6200000000008</v>
      </c>
    </row>
    <row r="6" spans="1:11" x14ac:dyDescent="0.45">
      <c r="A6" t="s">
        <v>8</v>
      </c>
      <c r="B6" s="1">
        <f>SUM('BOQ Savings'!G:G)-Summary!$B$2</f>
        <v>-3775.1700000000019</v>
      </c>
    </row>
    <row r="7" spans="1:11" x14ac:dyDescent="0.45">
      <c r="A7" t="s">
        <v>9</v>
      </c>
      <c r="B7" s="1">
        <f>SUM(Cash!G:G)-Summary!B3</f>
        <v>0</v>
      </c>
    </row>
    <row r="12" spans="1:11" x14ac:dyDescent="0.45">
      <c r="A12" s="82" t="s">
        <v>10</v>
      </c>
      <c r="B12" s="83"/>
      <c r="E12" s="84" t="s">
        <v>11</v>
      </c>
      <c r="F12" s="85"/>
      <c r="H12" s="86" t="s">
        <v>12</v>
      </c>
      <c r="I12" s="87"/>
    </row>
    <row r="13" spans="1:11" x14ac:dyDescent="0.45">
      <c r="A13" s="15" t="s">
        <v>13</v>
      </c>
      <c r="B13" s="16">
        <f>B1+B5</f>
        <v>8322.6500000000015</v>
      </c>
      <c r="E13" s="15" t="s">
        <v>14</v>
      </c>
      <c r="F13" s="16">
        <f>SUMIF('BOQ Cheque'!D:D,$E13,'BOQ Cheque'!G:G) + SUMIF('BOQ Savings'!D:D,$E13,'BOQ Savings'!G:G) + SUMIF(Cash!D:D,$E13,Cash!G:G)</f>
        <v>228.20999999999998</v>
      </c>
      <c r="H13" s="76" t="s">
        <v>15</v>
      </c>
      <c r="I13" s="77">
        <f>SUMIF('BOQ Cheque'!E:E,$H13,'BOQ Cheque'!G:G) + SUMIF('BOQ Savings'!E:E,$H13,'BOQ Savings'!G:G) + SUMIF(Cash!E:E,$H13,Cash!G:G)</f>
        <v>-523.28</v>
      </c>
    </row>
    <row r="14" spans="1:11" x14ac:dyDescent="0.45">
      <c r="A14" s="9" t="s">
        <v>16</v>
      </c>
      <c r="B14" s="11">
        <f>B3+B7</f>
        <v>0</v>
      </c>
      <c r="E14" s="9" t="s">
        <v>17</v>
      </c>
      <c r="F14" s="16">
        <f>SUMIF('BOQ Cheque'!D:D,$E14,'BOQ Cheque'!G:G) + SUMIF('BOQ Savings'!D:D,$E14,'BOQ Savings'!G:G) + SUMIF(Cash!D:D,$E14,Cash!G:G)</f>
        <v>388.6</v>
      </c>
      <c r="H14" s="68" t="s">
        <v>18</v>
      </c>
      <c r="I14" s="69">
        <f>SUMIF('BOQ Cheque'!E:E,$H14,'BOQ Cheque'!G:G) + SUMIF('BOQ Savings'!E:E,$H14,'BOQ Savings'!G:G) + SUMIF(Cash!E:E,$H14,Cash!G:G)</f>
        <v>6553.22</v>
      </c>
    </row>
    <row r="15" spans="1:11" x14ac:dyDescent="0.45">
      <c r="A15" s="10" t="s">
        <v>19</v>
      </c>
      <c r="B15" s="12">
        <f>B2+B6</f>
        <v>10039.389999999998</v>
      </c>
      <c r="E15" s="9" t="s">
        <v>20</v>
      </c>
      <c r="F15" s="16">
        <f>SUMIF('BOQ Cheque'!D:D,$E15,'BOQ Cheque'!G:G) + SUMIF('BOQ Savings'!D:D,$E15,'BOQ Savings'!G:G) + SUMIF(Cash!D:D,$E15,Cash!G:G)</f>
        <v>-500</v>
      </c>
      <c r="H15" s="68" t="s">
        <v>21</v>
      </c>
      <c r="I15" s="69">
        <f>SUMIF('BOQ Cheque'!E:E,$H15,'BOQ Cheque'!G:G) + SUMIF('BOQ Savings'!E:E,$H15,'BOQ Savings'!G:G) + SUMIF(Cash!E:E,$H15,Cash!G:G)</f>
        <v>-312</v>
      </c>
    </row>
    <row r="16" spans="1:11" x14ac:dyDescent="0.45">
      <c r="A16" s="14" t="s">
        <v>22</v>
      </c>
      <c r="B16" s="13">
        <f>F1+F2</f>
        <v>18362.04</v>
      </c>
      <c r="E16" s="9" t="s">
        <v>23</v>
      </c>
      <c r="F16" s="16">
        <f>SUMIF('BOQ Cheque'!D:D,$E16,'BOQ Cheque'!G:G) + SUMIF('BOQ Savings'!D:D,$E16,'BOQ Savings'!G:G) + SUMIF(Cash!D:D,$E16,Cash!G:G)</f>
        <v>-328.65999999999997</v>
      </c>
      <c r="H16" s="68" t="s">
        <v>24</v>
      </c>
      <c r="I16" s="69">
        <f>SUMIF('BOQ Cheque'!E:E,$H16,'BOQ Cheque'!G:G) + SUMIF('BOQ Savings'!E:E,$H16,'BOQ Savings'!G:G) + SUMIF(Cash!E:E,$H16,Cash!G:G)</f>
        <v>-260.5</v>
      </c>
    </row>
    <row r="17" spans="2:9" x14ac:dyDescent="0.45">
      <c r="B17" s="2"/>
      <c r="E17" s="9" t="s">
        <v>25</v>
      </c>
      <c r="F17" s="16">
        <f>SUMIF('BOQ Cheque'!D:D,$E17,'BOQ Cheque'!G:G) + SUMIF('BOQ Savings'!D:D,$E17,'BOQ Savings'!G:G) + SUMIF(Cash!D:D,$E17,Cash!G:G)</f>
        <v>6380</v>
      </c>
      <c r="H17" s="68" t="s">
        <v>26</v>
      </c>
      <c r="I17" s="69">
        <f>SUMIF('BOQ Cheque'!E:E,$H17,'BOQ Cheque'!G:G) + SUMIF('BOQ Savings'!E:E,$H17,'BOQ Savings'!G:G) + SUMIF(Cash!E:E,$H17,Cash!G:G)</f>
        <v>-139.4</v>
      </c>
    </row>
    <row r="18" spans="2:9" x14ac:dyDescent="0.45">
      <c r="B18" s="2"/>
      <c r="E18" s="9" t="s">
        <v>27</v>
      </c>
      <c r="F18" s="16">
        <f>SUMIF('BOQ Cheque'!D:D,$E18,'BOQ Cheque'!G:G) + SUMIF('BOQ Savings'!D:D,$E18,'BOQ Savings'!G:G) + SUMIF(Cash!D:D,$E18,Cash!G:G)</f>
        <v>-92.4</v>
      </c>
      <c r="H18" s="68" t="s">
        <v>28</v>
      </c>
      <c r="I18" s="69">
        <f>SUMIF('BOQ Cheque'!E:E,$H18,'BOQ Cheque'!G:G) + SUMIF('BOQ Savings'!E:E,$H18,'BOQ Savings'!G:G) + SUMIF(Cash!E:E,$H18,Cash!G:G)</f>
        <v>-440</v>
      </c>
    </row>
    <row r="19" spans="2:9" x14ac:dyDescent="0.45">
      <c r="E19" s="9" t="s">
        <v>29</v>
      </c>
      <c r="F19" s="16">
        <f>SUMIF('BOQ Cheque'!D:D,$E19,'BOQ Cheque'!G:G) + SUMIF('BOQ Savings'!D:D,$E19,'BOQ Savings'!G:G) + SUMIF(Cash!D:D,$E19,Cash!G:G)</f>
        <v>-2053.4699999999993</v>
      </c>
      <c r="H19" s="68" t="s">
        <v>30</v>
      </c>
      <c r="I19" s="69">
        <f>SUMIF('BOQ Cheque'!E:E,$H19,'BOQ Cheque'!G:G) + SUMIF('BOQ Savings'!E:E,$H19,'BOQ Savings'!G:G) + SUMIF(Cash!E:E,$H19,Cash!G:G)</f>
        <v>-292</v>
      </c>
    </row>
    <row r="20" spans="2:9" x14ac:dyDescent="0.45">
      <c r="E20" s="9" t="s">
        <v>31</v>
      </c>
      <c r="F20" s="16">
        <f>SUMIF('BOQ Cheque'!D:D,$E20,'BOQ Cheque'!G:G) + SUMIF('BOQ Savings'!D:D,$E20,'BOQ Savings'!G:G) + SUMIF(Cash!D:D,$E20,Cash!G:G)</f>
        <v>17764.590000000004</v>
      </c>
      <c r="H20" s="68" t="s">
        <v>32</v>
      </c>
      <c r="I20" s="69">
        <f>SUMIF('BOQ Cheque'!E:E,$H20,'BOQ Cheque'!G:G) + SUMIF('BOQ Savings'!E:E,$H20,'BOQ Savings'!G:G) + SUMIF(Cash!E:E,$H20,Cash!G:G)</f>
        <v>-251.5</v>
      </c>
    </row>
    <row r="21" spans="2:9" x14ac:dyDescent="0.45">
      <c r="E21" s="9" t="s">
        <v>33</v>
      </c>
      <c r="F21" s="16">
        <f>SUMIF('BOQ Cheque'!D:D,$E21,'BOQ Cheque'!G:G) + SUMIF('BOQ Savings'!D:D,$E21,'BOQ Savings'!G:G) + SUMIF(Cash!D:D,$E21,Cash!G:G)</f>
        <v>-615</v>
      </c>
      <c r="H21" s="68" t="s">
        <v>34</v>
      </c>
      <c r="I21" s="69">
        <f>SUMIF('BOQ Cheque'!E:E,$H21,'BOQ Cheque'!G:G) + SUMIF('BOQ Savings'!E:E,$H21,'BOQ Savings'!G:G) + SUMIF(Cash!E:E,$H21,Cash!G:G)</f>
        <v>-550</v>
      </c>
    </row>
    <row r="22" spans="2:9" x14ac:dyDescent="0.45">
      <c r="E22" s="9" t="s">
        <v>35</v>
      </c>
      <c r="F22" s="16">
        <f>SUMIF('BOQ Cheque'!D:D,$E22,'BOQ Cheque'!G:G) + SUMIF('BOQ Savings'!D:D,$E22,'BOQ Savings'!G:G) + SUMIF(Cash!D:D,$E22,Cash!G:G)</f>
        <v>-3809.83</v>
      </c>
      <c r="H22" s="68" t="s">
        <v>36</v>
      </c>
      <c r="I22" s="69">
        <f>SUMIF('BOQ Cheque'!E:E,$H22,'BOQ Cheque'!G:G) + SUMIF('BOQ Savings'!E:E,$H22,'BOQ Savings'!G:G) + SUMIF(Cash!E:E,$H22,Cash!G:G)</f>
        <v>-317.92</v>
      </c>
    </row>
    <row r="23" spans="2:9" x14ac:dyDescent="0.45">
      <c r="E23" s="10" t="s">
        <v>37</v>
      </c>
      <c r="F23" s="67">
        <f>SUMIF('BOQ Cheque'!D:D,$E23,'BOQ Cheque'!G:G) + SUMIF('BOQ Savings'!D:D,$E23,'BOQ Savings'!G:G) + SUMIF(Cash!D:D,$E23,Cash!G:G)</f>
        <v>1000</v>
      </c>
      <c r="H23" s="68" t="s">
        <v>38</v>
      </c>
      <c r="I23" s="69">
        <f>SUMIF('BOQ Cheque'!E:E,$H23,'BOQ Cheque'!G:G) + SUMIF('BOQ Savings'!E:E,$H23,'BOQ Savings'!G:G) + SUMIF(Cash!E:E,$H23,Cash!G:G)</f>
        <v>-235.5</v>
      </c>
    </row>
    <row r="24" spans="2:9" x14ac:dyDescent="0.45">
      <c r="E24" s="63" t="s">
        <v>39</v>
      </c>
      <c r="F24" s="2">
        <f>SUM(F13:F23)</f>
        <v>18362.04</v>
      </c>
      <c r="H24" s="68" t="s">
        <v>40</v>
      </c>
      <c r="I24" s="69">
        <f>SUMIF('BOQ Cheque'!E:E,$H24,'BOQ Cheque'!G:G) + SUMIF('BOQ Savings'!E:E,$H24,'BOQ Savings'!G:G) + SUMIF(Cash!E:E,$H24,Cash!G:G)</f>
        <v>-246.41</v>
      </c>
    </row>
    <row r="25" spans="2:9" x14ac:dyDescent="0.45">
      <c r="E25" s="63" t="s">
        <v>41</v>
      </c>
      <c r="F25" s="2">
        <f>F24-F20</f>
        <v>597.44999999999709</v>
      </c>
      <c r="H25" s="74" t="s">
        <v>42</v>
      </c>
      <c r="I25" s="75">
        <f>SUMIF('BOQ Cheque'!E:E,$H25,'BOQ Cheque'!G:G) + SUMIF('BOQ Savings'!E:E,$H25,'BOQ Savings'!G:G) + SUMIF(Cash!E:E,$H25,Cash!G:G)</f>
        <v>175</v>
      </c>
    </row>
    <row r="26" spans="2:9" x14ac:dyDescent="0.45">
      <c r="H26" s="78" t="s">
        <v>43</v>
      </c>
      <c r="I26" s="81">
        <f>SUMIF('BOQ Cheque'!E:E,$H26,'BOQ Cheque'!G:G) + SUMIF('BOQ Savings'!E:E,$H26,'BOQ Savings'!G:G) + SUMIF(Cash!E:E,$H26,Cash!G:G)</f>
        <v>-225</v>
      </c>
    </row>
    <row r="27" spans="2:9" x14ac:dyDescent="0.45">
      <c r="H27" s="78" t="s">
        <v>44</v>
      </c>
      <c r="I27" s="81">
        <f>SUMIF('BOQ Cheque'!E:E,$H27,'BOQ Cheque'!G:G) + SUMIF('BOQ Savings'!E:E,$H27,'BOQ Savings'!G:G) + SUMIF(Cash!E:E,$H27,Cash!G:G)</f>
        <v>0</v>
      </c>
    </row>
    <row r="28" spans="2:9" x14ac:dyDescent="0.45">
      <c r="H28" s="78" t="s">
        <v>45</v>
      </c>
      <c r="I28" s="81">
        <f>SUMIF('BOQ Cheque'!E:E,$H28,'BOQ Cheque'!G:G) + SUMIF('BOQ Savings'!E:E,$H28,'BOQ Savings'!G:G) + SUMIF(Cash!E:E,$H28,Cash!G:G)</f>
        <v>40</v>
      </c>
    </row>
    <row r="29" spans="2:9" x14ac:dyDescent="0.45">
      <c r="H29" s="79" t="s">
        <v>46</v>
      </c>
      <c r="I29" s="80">
        <f>SUMIF('BOQ Cheque'!E:E,$H29,'BOQ Cheque'!G:G) + SUMIF('BOQ Savings'!E:E,$H29,'BOQ Savings'!G:G) + SUMIF(Cash!E:E,$H29,Cash!G:G)</f>
        <v>15854.329999999996</v>
      </c>
    </row>
  </sheetData>
  <mergeCells count="3">
    <mergeCell ref="A12:B12"/>
    <mergeCell ref="E12:F12"/>
    <mergeCell ref="H12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7"/>
  <sheetViews>
    <sheetView tabSelected="1" topLeftCell="A150" workbookViewId="0">
      <selection activeCell="E170" sqref="E170"/>
    </sheetView>
  </sheetViews>
  <sheetFormatPr defaultRowHeight="14.25" x14ac:dyDescent="0.45"/>
  <cols>
    <col min="1" max="1" width="20.73046875" style="7" customWidth="1"/>
    <col min="2" max="2" width="5.1328125" bestFit="1" customWidth="1"/>
    <col min="3" max="3" width="59.73046875" bestFit="1" customWidth="1"/>
    <col min="4" max="4" width="20.73046875" customWidth="1"/>
    <col min="5" max="5" width="27" customWidth="1"/>
    <col min="6" max="6" width="5.1328125" bestFit="1" customWidth="1"/>
    <col min="7" max="7" width="20.73046875" style="1" customWidth="1"/>
    <col min="8" max="8" width="20.73046875" style="5" customWidth="1"/>
    <col min="9" max="9" width="7.73046875" customWidth="1"/>
    <col min="10" max="10" width="9.1328125" style="1"/>
  </cols>
  <sheetData>
    <row r="1" spans="1:10" x14ac:dyDescent="0.45">
      <c r="A1" s="8" t="s">
        <v>47</v>
      </c>
      <c r="B1" s="3" t="s">
        <v>48</v>
      </c>
      <c r="C1" s="3" t="s">
        <v>49</v>
      </c>
      <c r="D1" s="3" t="s">
        <v>50</v>
      </c>
      <c r="E1" s="3" t="s">
        <v>51</v>
      </c>
      <c r="F1" s="3" t="s">
        <v>52</v>
      </c>
      <c r="G1" s="4" t="s">
        <v>53</v>
      </c>
      <c r="H1" s="4" t="s">
        <v>54</v>
      </c>
      <c r="J1" s="1">
        <f>INDEX(H:H,COUNT(H:H)+1)</f>
        <v>8322.6500000000015</v>
      </c>
    </row>
    <row r="2" spans="1:10" x14ac:dyDescent="0.45">
      <c r="A2" s="7">
        <v>43252</v>
      </c>
      <c r="B2" t="s">
        <v>55</v>
      </c>
      <c r="C2" t="s">
        <v>56</v>
      </c>
      <c r="D2" t="str">
        <f>Summary!E20</f>
        <v>Transfer</v>
      </c>
      <c r="E2" t="str">
        <f>Summary!H$29</f>
        <v>None</v>
      </c>
      <c r="G2" s="1">
        <v>3950.03</v>
      </c>
      <c r="H2" s="2">
        <f>G2</f>
        <v>3950.03</v>
      </c>
    </row>
    <row r="3" spans="1:10" x14ac:dyDescent="0.45">
      <c r="A3" s="7">
        <v>43281</v>
      </c>
      <c r="B3" t="s">
        <v>57</v>
      </c>
      <c r="C3" t="s">
        <v>14</v>
      </c>
      <c r="D3" t="str">
        <f>Summary!E$13</f>
        <v>Interest</v>
      </c>
      <c r="E3" t="str">
        <f>Summary!H$29</f>
        <v>None</v>
      </c>
      <c r="G3" s="1">
        <v>0.48</v>
      </c>
      <c r="H3" s="2">
        <f>H2+G3</f>
        <v>3950.51</v>
      </c>
    </row>
    <row r="4" spans="1:10" ht="28.5" x14ac:dyDescent="0.45">
      <c r="A4" s="7">
        <v>43296</v>
      </c>
      <c r="B4" t="s">
        <v>58</v>
      </c>
      <c r="C4" s="47" t="s">
        <v>59</v>
      </c>
      <c r="D4" t="str">
        <f>Summary!E$21</f>
        <v>Miscellaneous</v>
      </c>
      <c r="E4" t="str">
        <f>Summary!H$13</f>
        <v>AGM</v>
      </c>
      <c r="G4" s="1">
        <v>-330</v>
      </c>
      <c r="H4" s="2">
        <f t="shared" ref="H4:H67" si="0">H3+G4</f>
        <v>3620.51</v>
      </c>
    </row>
    <row r="5" spans="1:10" x14ac:dyDescent="0.45">
      <c r="A5" s="7">
        <v>43299</v>
      </c>
      <c r="B5" t="s">
        <v>60</v>
      </c>
      <c r="C5" t="s">
        <v>61</v>
      </c>
      <c r="D5" t="str">
        <f>Summary!E$16</f>
        <v>Meeting Expense</v>
      </c>
      <c r="E5" t="str">
        <f>Summary!H$13</f>
        <v>AGM</v>
      </c>
      <c r="G5" s="1">
        <v>-84.78</v>
      </c>
      <c r="H5" s="2">
        <f t="shared" si="0"/>
        <v>3535.73</v>
      </c>
    </row>
    <row r="6" spans="1:10" x14ac:dyDescent="0.45">
      <c r="A6" s="7">
        <v>43299</v>
      </c>
      <c r="B6" t="s">
        <v>62</v>
      </c>
      <c r="C6" t="s">
        <v>63</v>
      </c>
      <c r="D6" t="str">
        <f>Summary!E$16</f>
        <v>Meeting Expense</v>
      </c>
      <c r="E6" t="str">
        <f>Summary!H$13</f>
        <v>AGM</v>
      </c>
      <c r="G6" s="1">
        <v>-209.5</v>
      </c>
      <c r="H6" s="2">
        <f t="shared" si="0"/>
        <v>3326.23</v>
      </c>
    </row>
    <row r="7" spans="1:10" x14ac:dyDescent="0.45">
      <c r="A7" s="7">
        <v>43312</v>
      </c>
      <c r="B7" t="s">
        <v>64</v>
      </c>
      <c r="C7" t="s">
        <v>14</v>
      </c>
      <c r="D7" t="str">
        <f>Summary!E$13</f>
        <v>Interest</v>
      </c>
      <c r="E7" t="str">
        <f>Summary!H$29</f>
        <v>None</v>
      </c>
      <c r="G7" s="1">
        <v>0.42</v>
      </c>
      <c r="H7" s="2">
        <f t="shared" si="0"/>
        <v>3326.65</v>
      </c>
    </row>
    <row r="8" spans="1:10" ht="28.5" x14ac:dyDescent="0.45">
      <c r="A8" s="7">
        <v>43313</v>
      </c>
      <c r="B8" t="s">
        <v>65</v>
      </c>
      <c r="C8" s="47" t="s">
        <v>66</v>
      </c>
      <c r="D8" t="str">
        <f>Summary!$E$18</f>
        <v>Marketing</v>
      </c>
      <c r="E8" t="str">
        <f>Summary!H$14</f>
        <v>Season</v>
      </c>
      <c r="G8" s="1">
        <v>-92.4</v>
      </c>
      <c r="H8" s="2">
        <f t="shared" si="0"/>
        <v>3234.25</v>
      </c>
    </row>
    <row r="9" spans="1:10" x14ac:dyDescent="0.45">
      <c r="A9" s="7">
        <v>43318</v>
      </c>
      <c r="B9" t="s">
        <v>67</v>
      </c>
      <c r="C9" t="s">
        <v>68</v>
      </c>
      <c r="D9" t="str">
        <f>Summary!$E$17</f>
        <v>Membership Fee</v>
      </c>
      <c r="E9" t="str">
        <f>Summary!H$14</f>
        <v>Season</v>
      </c>
      <c r="G9" s="1">
        <v>55</v>
      </c>
      <c r="H9" s="2">
        <f t="shared" si="0"/>
        <v>3289.25</v>
      </c>
    </row>
    <row r="10" spans="1:10" x14ac:dyDescent="0.45">
      <c r="A10" s="7">
        <v>43318</v>
      </c>
      <c r="B10" t="s">
        <v>69</v>
      </c>
      <c r="C10" t="s">
        <v>70</v>
      </c>
      <c r="D10" t="str">
        <f>Summary!$E$17</f>
        <v>Membership Fee</v>
      </c>
      <c r="E10" t="str">
        <f>Summary!H$14</f>
        <v>Season</v>
      </c>
      <c r="G10" s="1">
        <v>55</v>
      </c>
      <c r="H10" s="2">
        <f t="shared" si="0"/>
        <v>3344.25</v>
      </c>
    </row>
    <row r="11" spans="1:10" x14ac:dyDescent="0.45">
      <c r="A11" s="7">
        <v>43327</v>
      </c>
      <c r="B11" t="s">
        <v>71</v>
      </c>
      <c r="C11" t="s">
        <v>72</v>
      </c>
      <c r="D11" t="str">
        <f>Summary!$E$17</f>
        <v>Membership Fee</v>
      </c>
      <c r="E11" t="str">
        <f>Summary!H$14</f>
        <v>Season</v>
      </c>
      <c r="G11" s="1">
        <v>55</v>
      </c>
      <c r="H11" s="2">
        <f t="shared" si="0"/>
        <v>3399.25</v>
      </c>
    </row>
    <row r="12" spans="1:10" x14ac:dyDescent="0.45">
      <c r="A12" s="7">
        <v>43327</v>
      </c>
      <c r="B12" t="s">
        <v>73</v>
      </c>
      <c r="C12" t="s">
        <v>74</v>
      </c>
      <c r="D12" t="str">
        <f>Summary!$E$17</f>
        <v>Membership Fee</v>
      </c>
      <c r="E12" t="str">
        <f>Summary!H$14</f>
        <v>Season</v>
      </c>
      <c r="G12" s="1">
        <v>55</v>
      </c>
      <c r="H12" s="2">
        <f t="shared" si="0"/>
        <v>3454.25</v>
      </c>
    </row>
    <row r="13" spans="1:10" x14ac:dyDescent="0.45">
      <c r="A13" s="7">
        <v>43327</v>
      </c>
      <c r="B13" t="s">
        <v>75</v>
      </c>
      <c r="C13" t="s">
        <v>76</v>
      </c>
      <c r="D13" t="str">
        <f>Summary!$E$17</f>
        <v>Membership Fee</v>
      </c>
      <c r="E13" t="str">
        <f>Summary!H$14</f>
        <v>Season</v>
      </c>
      <c r="G13" s="1">
        <v>55</v>
      </c>
      <c r="H13" s="2">
        <f t="shared" si="0"/>
        <v>3509.25</v>
      </c>
    </row>
    <row r="14" spans="1:10" x14ac:dyDescent="0.45">
      <c r="A14" s="7">
        <v>43327</v>
      </c>
      <c r="B14" t="s">
        <v>77</v>
      </c>
      <c r="C14" t="s">
        <v>78</v>
      </c>
      <c r="D14" t="str">
        <f>Summary!$E$17</f>
        <v>Membership Fee</v>
      </c>
      <c r="E14" t="str">
        <f>Summary!H$14</f>
        <v>Season</v>
      </c>
      <c r="G14" s="1">
        <v>55</v>
      </c>
      <c r="H14" s="2">
        <f t="shared" si="0"/>
        <v>3564.25</v>
      </c>
    </row>
    <row r="15" spans="1:10" x14ac:dyDescent="0.45">
      <c r="A15" s="7">
        <v>43327</v>
      </c>
      <c r="B15" t="s">
        <v>79</v>
      </c>
      <c r="C15" t="s">
        <v>80</v>
      </c>
      <c r="D15" t="str">
        <f>Summary!$E$17</f>
        <v>Membership Fee</v>
      </c>
      <c r="E15" t="str">
        <f>Summary!H$14</f>
        <v>Season</v>
      </c>
      <c r="G15" s="1">
        <v>55</v>
      </c>
      <c r="H15" s="2">
        <f t="shared" si="0"/>
        <v>3619.25</v>
      </c>
    </row>
    <row r="16" spans="1:10" x14ac:dyDescent="0.45">
      <c r="A16" s="7">
        <v>43327</v>
      </c>
      <c r="B16" t="s">
        <v>81</v>
      </c>
      <c r="C16" t="s">
        <v>82</v>
      </c>
      <c r="D16" t="str">
        <f>Summary!$E$17</f>
        <v>Membership Fee</v>
      </c>
      <c r="E16" t="str">
        <f>Summary!H$14</f>
        <v>Season</v>
      </c>
      <c r="G16" s="1">
        <v>55</v>
      </c>
      <c r="H16" s="2">
        <f t="shared" si="0"/>
        <v>3674.25</v>
      </c>
    </row>
    <row r="17" spans="1:10" x14ac:dyDescent="0.45">
      <c r="A17" s="7">
        <v>43328</v>
      </c>
      <c r="B17" t="s">
        <v>83</v>
      </c>
      <c r="C17" t="s">
        <v>84</v>
      </c>
      <c r="D17" t="str">
        <f>Summary!$E$17</f>
        <v>Membership Fee</v>
      </c>
      <c r="E17" t="str">
        <f>Summary!H$14</f>
        <v>Season</v>
      </c>
      <c r="G17" s="1">
        <v>55</v>
      </c>
      <c r="H17" s="2">
        <f t="shared" si="0"/>
        <v>3729.25</v>
      </c>
    </row>
    <row r="18" spans="1:10" x14ac:dyDescent="0.45">
      <c r="A18" s="7">
        <v>43328</v>
      </c>
      <c r="B18" t="s">
        <v>85</v>
      </c>
      <c r="C18" t="s">
        <v>86</v>
      </c>
      <c r="D18" t="str">
        <f>Summary!$E$17</f>
        <v>Membership Fee</v>
      </c>
      <c r="E18" t="str">
        <f>Summary!H$14</f>
        <v>Season</v>
      </c>
      <c r="G18" s="1">
        <v>55</v>
      </c>
      <c r="H18" s="2">
        <f t="shared" si="0"/>
        <v>3784.25</v>
      </c>
    </row>
    <row r="19" spans="1:10" x14ac:dyDescent="0.45">
      <c r="A19" s="7">
        <v>43333</v>
      </c>
      <c r="B19" t="s">
        <v>87</v>
      </c>
      <c r="C19" t="s">
        <v>88</v>
      </c>
      <c r="D19" t="str">
        <f>Summary!$E$17</f>
        <v>Membership Fee</v>
      </c>
      <c r="E19" t="str">
        <f>Summary!H$14</f>
        <v>Season</v>
      </c>
      <c r="G19" s="1">
        <v>55</v>
      </c>
      <c r="H19" s="2">
        <f t="shared" si="0"/>
        <v>3839.25</v>
      </c>
    </row>
    <row r="20" spans="1:10" x14ac:dyDescent="0.45">
      <c r="A20" s="7">
        <v>43334</v>
      </c>
      <c r="B20" t="s">
        <v>89</v>
      </c>
      <c r="C20" t="s">
        <v>90</v>
      </c>
      <c r="D20" t="str">
        <f>Summary!$E$17</f>
        <v>Membership Fee</v>
      </c>
      <c r="E20" t="str">
        <f>Summary!H$14</f>
        <v>Season</v>
      </c>
      <c r="G20" s="1">
        <v>55</v>
      </c>
      <c r="H20" s="2">
        <f t="shared" si="0"/>
        <v>3894.25</v>
      </c>
    </row>
    <row r="21" spans="1:10" x14ac:dyDescent="0.45">
      <c r="A21" s="7">
        <v>43339</v>
      </c>
      <c r="B21" t="s">
        <v>91</v>
      </c>
      <c r="C21" t="s">
        <v>92</v>
      </c>
      <c r="D21" t="str">
        <f>Summary!$E$19</f>
        <v>Merchandise</v>
      </c>
      <c r="E21" t="str">
        <f>Summary!$H$29</f>
        <v>None</v>
      </c>
      <c r="G21" s="1">
        <v>55</v>
      </c>
      <c r="H21" s="2">
        <f t="shared" si="0"/>
        <v>3949.25</v>
      </c>
    </row>
    <row r="22" spans="1:10" x14ac:dyDescent="0.45">
      <c r="A22" s="7">
        <v>43339</v>
      </c>
      <c r="B22" t="s">
        <v>93</v>
      </c>
      <c r="C22" t="s">
        <v>94</v>
      </c>
      <c r="D22" t="str">
        <f>Summary!$E$22</f>
        <v>Social</v>
      </c>
      <c r="E22" t="str">
        <f>Summary!$H$15</f>
        <v>Seminar drinks</v>
      </c>
      <c r="G22" s="1">
        <v>-312</v>
      </c>
      <c r="H22" s="2">
        <f t="shared" si="0"/>
        <v>3637.25</v>
      </c>
    </row>
    <row r="23" spans="1:10" x14ac:dyDescent="0.45">
      <c r="A23" s="7">
        <v>43340</v>
      </c>
      <c r="B23" t="s">
        <v>95</v>
      </c>
      <c r="C23" t="s">
        <v>96</v>
      </c>
      <c r="D23" t="str">
        <f>Summary!$E$17</f>
        <v>Membership Fee</v>
      </c>
      <c r="E23" t="str">
        <f>Summary!H$14</f>
        <v>Season</v>
      </c>
      <c r="G23" s="1">
        <v>55</v>
      </c>
      <c r="H23" s="2">
        <f t="shared" si="0"/>
        <v>3692.25</v>
      </c>
    </row>
    <row r="24" spans="1:10" s="61" customFormat="1" x14ac:dyDescent="0.45">
      <c r="A24" s="60">
        <v>43341</v>
      </c>
      <c r="B24" s="61" t="s">
        <v>97</v>
      </c>
      <c r="C24" s="61" t="s">
        <v>98</v>
      </c>
      <c r="D24" s="61" t="str">
        <f>Summary!$E$19</f>
        <v>Merchandise</v>
      </c>
      <c r="E24" s="61" t="str">
        <f>Summary!$H$29</f>
        <v>None</v>
      </c>
      <c r="G24" s="62">
        <v>85</v>
      </c>
      <c r="H24" s="13">
        <f t="shared" si="0"/>
        <v>3777.25</v>
      </c>
      <c r="J24" s="62"/>
    </row>
    <row r="25" spans="1:10" x14ac:dyDescent="0.45">
      <c r="A25" s="7">
        <v>43341</v>
      </c>
      <c r="B25" t="s">
        <v>99</v>
      </c>
      <c r="C25" t="s">
        <v>100</v>
      </c>
      <c r="D25" t="str">
        <f>Summary!$E$19</f>
        <v>Merchandise</v>
      </c>
      <c r="E25" t="str">
        <f>Summary!$H$29</f>
        <v>None</v>
      </c>
      <c r="G25" s="1">
        <v>55</v>
      </c>
      <c r="H25" s="2">
        <f t="shared" si="0"/>
        <v>3832.25</v>
      </c>
    </row>
    <row r="26" spans="1:10" x14ac:dyDescent="0.45">
      <c r="A26" s="7">
        <v>43341</v>
      </c>
      <c r="B26" t="s">
        <v>101</v>
      </c>
      <c r="C26" t="s">
        <v>102</v>
      </c>
      <c r="D26" t="str">
        <f>Summary!$E$17</f>
        <v>Membership Fee</v>
      </c>
      <c r="E26" t="str">
        <f>Summary!H$14</f>
        <v>Season</v>
      </c>
      <c r="G26" s="1">
        <v>55</v>
      </c>
      <c r="H26" s="2">
        <f t="shared" si="0"/>
        <v>3887.25</v>
      </c>
    </row>
    <row r="27" spans="1:10" x14ac:dyDescent="0.45">
      <c r="A27" s="7">
        <v>43341</v>
      </c>
      <c r="B27" t="s">
        <v>103</v>
      </c>
      <c r="C27" t="s">
        <v>104</v>
      </c>
      <c r="D27" t="str">
        <f>Summary!$E$19</f>
        <v>Merchandise</v>
      </c>
      <c r="E27" t="str">
        <f>Summary!$H$29</f>
        <v>None</v>
      </c>
      <c r="G27" s="1">
        <v>30</v>
      </c>
      <c r="H27" s="2">
        <f t="shared" si="0"/>
        <v>3917.25</v>
      </c>
    </row>
    <row r="28" spans="1:10" x14ac:dyDescent="0.45">
      <c r="A28" s="7">
        <v>43341</v>
      </c>
      <c r="B28" t="s">
        <v>105</v>
      </c>
      <c r="C28" t="s">
        <v>106</v>
      </c>
      <c r="D28" t="str">
        <f>Summary!$E$17</f>
        <v>Membership Fee</v>
      </c>
      <c r="E28" t="str">
        <f>Summary!H$14</f>
        <v>Season</v>
      </c>
      <c r="G28" s="1">
        <v>55</v>
      </c>
      <c r="H28" s="2">
        <f t="shared" si="0"/>
        <v>3972.25</v>
      </c>
    </row>
    <row r="29" spans="1:10" x14ac:dyDescent="0.45">
      <c r="A29" s="7">
        <v>43341</v>
      </c>
      <c r="B29" t="s">
        <v>107</v>
      </c>
      <c r="C29" t="s">
        <v>108</v>
      </c>
      <c r="D29" t="str">
        <f>Summary!$E$19</f>
        <v>Merchandise</v>
      </c>
      <c r="E29" t="str">
        <f>Summary!$H$29</f>
        <v>None</v>
      </c>
      <c r="G29" s="1">
        <v>55</v>
      </c>
      <c r="H29" s="2">
        <f t="shared" si="0"/>
        <v>4027.25</v>
      </c>
    </row>
    <row r="30" spans="1:10" x14ac:dyDescent="0.45">
      <c r="A30" s="7">
        <v>43341</v>
      </c>
      <c r="B30" t="s">
        <v>109</v>
      </c>
      <c r="C30" t="s">
        <v>110</v>
      </c>
      <c r="D30" t="str">
        <f>Summary!$E$19</f>
        <v>Merchandise</v>
      </c>
      <c r="E30" t="str">
        <f>Summary!$H$29</f>
        <v>None</v>
      </c>
      <c r="G30" s="1">
        <v>85</v>
      </c>
      <c r="H30" s="2">
        <f t="shared" si="0"/>
        <v>4112.25</v>
      </c>
    </row>
    <row r="31" spans="1:10" x14ac:dyDescent="0.45">
      <c r="A31" s="7">
        <v>43341</v>
      </c>
      <c r="B31" t="s">
        <v>111</v>
      </c>
      <c r="C31" t="s">
        <v>112</v>
      </c>
      <c r="D31" t="str">
        <f>Summary!$E$19</f>
        <v>Merchandise</v>
      </c>
      <c r="E31" t="str">
        <f>Summary!$H$29</f>
        <v>None</v>
      </c>
      <c r="G31" s="1">
        <v>30</v>
      </c>
      <c r="H31" s="2">
        <f t="shared" si="0"/>
        <v>4142.25</v>
      </c>
    </row>
    <row r="32" spans="1:10" x14ac:dyDescent="0.45">
      <c r="A32" s="7">
        <v>43341</v>
      </c>
      <c r="B32" t="s">
        <v>113</v>
      </c>
      <c r="C32" t="s">
        <v>114</v>
      </c>
      <c r="D32" t="str">
        <f>Summary!$E$17</f>
        <v>Membership Fee</v>
      </c>
      <c r="E32" t="str">
        <f>Summary!H$14</f>
        <v>Season</v>
      </c>
      <c r="G32" s="1">
        <v>55</v>
      </c>
      <c r="H32" s="2">
        <f t="shared" si="0"/>
        <v>4197.25</v>
      </c>
    </row>
    <row r="33" spans="1:8" x14ac:dyDescent="0.45">
      <c r="A33" s="7">
        <v>43341</v>
      </c>
      <c r="B33" t="s">
        <v>115</v>
      </c>
      <c r="C33" t="s">
        <v>116</v>
      </c>
      <c r="D33" t="str">
        <f>Summary!$E$19</f>
        <v>Merchandise</v>
      </c>
      <c r="E33" t="str">
        <f>Summary!$H$29</f>
        <v>None</v>
      </c>
      <c r="G33" s="1">
        <v>85</v>
      </c>
      <c r="H33" s="2">
        <f t="shared" si="0"/>
        <v>4282.25</v>
      </c>
    </row>
    <row r="34" spans="1:8" x14ac:dyDescent="0.45">
      <c r="A34" s="7">
        <v>43341</v>
      </c>
      <c r="B34" t="s">
        <v>117</v>
      </c>
      <c r="C34" t="s">
        <v>118</v>
      </c>
      <c r="D34" t="str">
        <f>Summary!$E$19</f>
        <v>Merchandise</v>
      </c>
      <c r="E34" t="str">
        <f>Summary!$H$29</f>
        <v>None</v>
      </c>
      <c r="G34" s="1">
        <v>85</v>
      </c>
      <c r="H34" s="2">
        <f t="shared" si="0"/>
        <v>4367.25</v>
      </c>
    </row>
    <row r="35" spans="1:8" x14ac:dyDescent="0.45">
      <c r="A35" s="7">
        <v>43342</v>
      </c>
      <c r="B35" t="s">
        <v>119</v>
      </c>
      <c r="C35" t="s">
        <v>120</v>
      </c>
      <c r="D35" t="str">
        <f>Summary!$E$19</f>
        <v>Merchandise</v>
      </c>
      <c r="E35" t="str">
        <f>Summary!$H$29</f>
        <v>None</v>
      </c>
      <c r="G35" s="1">
        <v>55</v>
      </c>
      <c r="H35" s="2">
        <f t="shared" si="0"/>
        <v>4422.25</v>
      </c>
    </row>
    <row r="36" spans="1:8" x14ac:dyDescent="0.45">
      <c r="A36" s="7">
        <v>43343</v>
      </c>
      <c r="B36" t="s">
        <v>121</v>
      </c>
      <c r="C36" t="s">
        <v>122</v>
      </c>
      <c r="D36" t="str">
        <f>Summary!$E$19</f>
        <v>Merchandise</v>
      </c>
      <c r="E36" t="str">
        <f>Summary!$H$29</f>
        <v>None</v>
      </c>
      <c r="G36" s="1">
        <v>85</v>
      </c>
      <c r="H36" s="2">
        <f t="shared" si="0"/>
        <v>4507.25</v>
      </c>
    </row>
    <row r="37" spans="1:8" x14ac:dyDescent="0.45">
      <c r="A37" s="7">
        <v>43343</v>
      </c>
      <c r="B37" t="s">
        <v>123</v>
      </c>
      <c r="C37" t="s">
        <v>14</v>
      </c>
      <c r="D37" t="str">
        <f>Summary!E$13</f>
        <v>Interest</v>
      </c>
      <c r="E37" t="str">
        <f>Summary!H$29</f>
        <v>None</v>
      </c>
      <c r="G37" s="1">
        <v>0.41</v>
      </c>
      <c r="H37" s="2">
        <f t="shared" si="0"/>
        <v>4507.66</v>
      </c>
    </row>
    <row r="38" spans="1:8" x14ac:dyDescent="0.45">
      <c r="A38" s="7">
        <v>43346</v>
      </c>
      <c r="B38" t="s">
        <v>124</v>
      </c>
      <c r="C38" t="s">
        <v>125</v>
      </c>
      <c r="D38" t="str">
        <f>Summary!$E$19</f>
        <v>Merchandise</v>
      </c>
      <c r="E38" t="str">
        <f>Summary!H$29</f>
        <v>None</v>
      </c>
      <c r="G38" s="1">
        <v>30</v>
      </c>
      <c r="H38" s="2">
        <f t="shared" si="0"/>
        <v>4537.66</v>
      </c>
    </row>
    <row r="39" spans="1:8" x14ac:dyDescent="0.45">
      <c r="A39" s="7">
        <v>43346</v>
      </c>
      <c r="B39" t="s">
        <v>126</v>
      </c>
      <c r="C39" t="s">
        <v>127</v>
      </c>
      <c r="D39" t="str">
        <f>Summary!$E$19</f>
        <v>Merchandise</v>
      </c>
      <c r="E39" t="str">
        <f>Summary!H$29</f>
        <v>None</v>
      </c>
      <c r="G39" s="1">
        <v>30</v>
      </c>
      <c r="H39" s="2">
        <f t="shared" si="0"/>
        <v>4567.66</v>
      </c>
    </row>
    <row r="40" spans="1:8" x14ac:dyDescent="0.45">
      <c r="A40" s="7">
        <v>43346</v>
      </c>
      <c r="B40" t="s">
        <v>128</v>
      </c>
      <c r="C40" t="s">
        <v>129</v>
      </c>
      <c r="D40" t="str">
        <f>Summary!$E$19</f>
        <v>Merchandise</v>
      </c>
      <c r="E40" t="str">
        <f>Summary!H$29</f>
        <v>None</v>
      </c>
      <c r="G40" s="1">
        <v>55</v>
      </c>
      <c r="H40" s="2">
        <f t="shared" si="0"/>
        <v>4622.66</v>
      </c>
    </row>
    <row r="41" spans="1:8" x14ac:dyDescent="0.45">
      <c r="A41" s="7">
        <v>43349</v>
      </c>
      <c r="B41" t="s">
        <v>130</v>
      </c>
      <c r="C41" t="s">
        <v>131</v>
      </c>
      <c r="D41" t="str">
        <f>Summary!$E$17</f>
        <v>Membership Fee</v>
      </c>
      <c r="E41" t="str">
        <f>Summary!H$14</f>
        <v>Season</v>
      </c>
      <c r="G41" s="1">
        <v>55</v>
      </c>
      <c r="H41" s="2">
        <f t="shared" si="0"/>
        <v>4677.66</v>
      </c>
    </row>
    <row r="42" spans="1:8" x14ac:dyDescent="0.45">
      <c r="A42" s="7">
        <v>43354</v>
      </c>
      <c r="B42" t="s">
        <v>132</v>
      </c>
      <c r="C42" t="s">
        <v>133</v>
      </c>
      <c r="D42" t="str">
        <f>Summary!$E$19</f>
        <v>Merchandise</v>
      </c>
      <c r="E42" t="str">
        <f>Summary!H$29</f>
        <v>None</v>
      </c>
      <c r="G42" s="1">
        <v>55</v>
      </c>
      <c r="H42" s="2">
        <f t="shared" si="0"/>
        <v>4732.66</v>
      </c>
    </row>
    <row r="43" spans="1:8" x14ac:dyDescent="0.45">
      <c r="A43" s="7">
        <v>43354</v>
      </c>
      <c r="B43" t="s">
        <v>134</v>
      </c>
      <c r="C43" t="s">
        <v>135</v>
      </c>
      <c r="D43" t="str">
        <f>Summary!$E$17</f>
        <v>Membership Fee</v>
      </c>
      <c r="E43" t="str">
        <f>Summary!H$14</f>
        <v>Season</v>
      </c>
      <c r="G43" s="1">
        <v>55</v>
      </c>
      <c r="H43" s="2">
        <f t="shared" si="0"/>
        <v>4787.66</v>
      </c>
    </row>
    <row r="44" spans="1:8" x14ac:dyDescent="0.45">
      <c r="A44" s="7">
        <v>43355</v>
      </c>
      <c r="B44" t="s">
        <v>136</v>
      </c>
      <c r="C44" t="s">
        <v>137</v>
      </c>
      <c r="D44" t="str">
        <f>Summary!$E$19</f>
        <v>Merchandise</v>
      </c>
      <c r="E44" t="str">
        <f>Summary!H$29</f>
        <v>None</v>
      </c>
      <c r="G44" s="1">
        <v>30</v>
      </c>
      <c r="H44" s="2">
        <f t="shared" ref="H44:H66" si="1">H43+G44</f>
        <v>4817.66</v>
      </c>
    </row>
    <row r="45" spans="1:8" x14ac:dyDescent="0.45">
      <c r="A45" s="7">
        <v>43355</v>
      </c>
      <c r="B45" t="s">
        <v>138</v>
      </c>
      <c r="C45" t="s">
        <v>139</v>
      </c>
      <c r="D45" t="str">
        <f>Summary!$E$17</f>
        <v>Membership Fee</v>
      </c>
      <c r="E45" t="str">
        <f>Summary!H$14</f>
        <v>Season</v>
      </c>
      <c r="G45" s="1">
        <v>55</v>
      </c>
      <c r="H45" s="2">
        <f t="shared" si="1"/>
        <v>4872.66</v>
      </c>
    </row>
    <row r="46" spans="1:8" x14ac:dyDescent="0.45">
      <c r="A46" s="7">
        <v>43355</v>
      </c>
      <c r="B46" t="s">
        <v>140</v>
      </c>
      <c r="C46" t="s">
        <v>141</v>
      </c>
      <c r="D46" t="str">
        <f>Summary!$E$19</f>
        <v>Merchandise</v>
      </c>
      <c r="E46" t="str">
        <f>Summary!H$29</f>
        <v>None</v>
      </c>
      <c r="G46" s="1">
        <v>55</v>
      </c>
      <c r="H46" s="2">
        <f t="shared" si="1"/>
        <v>4927.66</v>
      </c>
    </row>
    <row r="47" spans="1:8" x14ac:dyDescent="0.45">
      <c r="A47" s="7">
        <v>43355</v>
      </c>
      <c r="B47" t="s">
        <v>142</v>
      </c>
      <c r="C47" t="s">
        <v>143</v>
      </c>
      <c r="D47" t="str">
        <f>Summary!$E$19</f>
        <v>Merchandise</v>
      </c>
      <c r="E47" t="str">
        <f>Summary!H$29</f>
        <v>None</v>
      </c>
      <c r="G47" s="1">
        <v>30</v>
      </c>
      <c r="H47" s="2">
        <f t="shared" si="1"/>
        <v>4957.66</v>
      </c>
    </row>
    <row r="48" spans="1:8" x14ac:dyDescent="0.45">
      <c r="A48" s="7">
        <v>43355</v>
      </c>
      <c r="B48" t="s">
        <v>142</v>
      </c>
      <c r="C48" t="s">
        <v>144</v>
      </c>
      <c r="D48" t="str">
        <f>Summary!$E$19</f>
        <v>Merchandise</v>
      </c>
      <c r="E48" t="str">
        <f>Summary!H$29</f>
        <v>None</v>
      </c>
      <c r="G48" s="1">
        <v>30</v>
      </c>
      <c r="H48" s="2">
        <f t="shared" si="1"/>
        <v>4987.66</v>
      </c>
    </row>
    <row r="49" spans="1:10" x14ac:dyDescent="0.45">
      <c r="A49" s="7">
        <v>43355</v>
      </c>
      <c r="B49" t="s">
        <v>142</v>
      </c>
      <c r="C49" t="s">
        <v>145</v>
      </c>
      <c r="D49" t="str">
        <f>Summary!$E$19</f>
        <v>Merchandise</v>
      </c>
      <c r="E49" t="str">
        <f>Summary!H$29</f>
        <v>None</v>
      </c>
      <c r="G49" s="1">
        <v>55</v>
      </c>
      <c r="H49" s="2">
        <f t="shared" si="1"/>
        <v>5042.66</v>
      </c>
    </row>
    <row r="50" spans="1:10" x14ac:dyDescent="0.45">
      <c r="A50" s="7">
        <v>43355</v>
      </c>
      <c r="B50" t="s">
        <v>146</v>
      </c>
      <c r="C50" t="s">
        <v>147</v>
      </c>
      <c r="D50" t="str">
        <f>Summary!$E$19</f>
        <v>Merchandise</v>
      </c>
      <c r="E50" t="str">
        <f>Summary!H$29</f>
        <v>None</v>
      </c>
      <c r="G50" s="1">
        <v>85</v>
      </c>
      <c r="H50" s="2">
        <f t="shared" si="1"/>
        <v>5127.66</v>
      </c>
    </row>
    <row r="51" spans="1:10" x14ac:dyDescent="0.45">
      <c r="A51" s="7">
        <v>43355</v>
      </c>
      <c r="B51" t="s">
        <v>148</v>
      </c>
      <c r="C51" t="s">
        <v>149</v>
      </c>
      <c r="D51" t="str">
        <f>Summary!$E$19</f>
        <v>Merchandise</v>
      </c>
      <c r="E51" t="str">
        <f>Summary!H$29</f>
        <v>None</v>
      </c>
      <c r="G51" s="1">
        <v>75</v>
      </c>
      <c r="H51" s="2">
        <f t="shared" si="1"/>
        <v>5202.66</v>
      </c>
    </row>
    <row r="52" spans="1:10" s="56" customFormat="1" x14ac:dyDescent="0.45">
      <c r="A52" s="55">
        <v>43355</v>
      </c>
      <c r="B52" s="56" t="s">
        <v>150</v>
      </c>
      <c r="C52" s="56" t="s">
        <v>151</v>
      </c>
      <c r="D52" s="56" t="str">
        <f>Summary!$E$19</f>
        <v>Merchandise</v>
      </c>
      <c r="E52" s="56" t="str">
        <f>Summary!H$29</f>
        <v>None</v>
      </c>
      <c r="G52" s="58">
        <v>130</v>
      </c>
      <c r="H52" s="59">
        <f t="shared" si="1"/>
        <v>5332.66</v>
      </c>
      <c r="J52" s="58"/>
    </row>
    <row r="53" spans="1:10" x14ac:dyDescent="0.45">
      <c r="A53" s="7">
        <v>43355</v>
      </c>
      <c r="B53" t="s">
        <v>152</v>
      </c>
      <c r="C53" t="s">
        <v>153</v>
      </c>
      <c r="D53" s="56" t="str">
        <f>Summary!$E$19</f>
        <v>Merchandise</v>
      </c>
      <c r="E53" s="56" t="str">
        <f>Summary!H$29</f>
        <v>None</v>
      </c>
      <c r="G53" s="1">
        <v>75</v>
      </c>
      <c r="H53" s="2">
        <f t="shared" si="1"/>
        <v>5407.66</v>
      </c>
    </row>
    <row r="54" spans="1:10" x14ac:dyDescent="0.45">
      <c r="A54" s="7">
        <v>43355</v>
      </c>
      <c r="B54" t="s">
        <v>154</v>
      </c>
      <c r="C54" t="s">
        <v>155</v>
      </c>
      <c r="D54" s="56" t="str">
        <f>Summary!$E$19</f>
        <v>Merchandise</v>
      </c>
      <c r="E54" s="56" t="str">
        <f>Summary!H$29</f>
        <v>None</v>
      </c>
      <c r="G54" s="1">
        <v>75</v>
      </c>
      <c r="H54" s="2">
        <f t="shared" si="1"/>
        <v>5482.66</v>
      </c>
    </row>
    <row r="55" spans="1:10" x14ac:dyDescent="0.45">
      <c r="A55" s="7">
        <v>43355</v>
      </c>
      <c r="B55" t="s">
        <v>156</v>
      </c>
      <c r="C55" t="s">
        <v>157</v>
      </c>
      <c r="D55" t="str">
        <f>Summary!$E$17</f>
        <v>Membership Fee</v>
      </c>
      <c r="E55" t="str">
        <f>Summary!H$14</f>
        <v>Season</v>
      </c>
      <c r="G55" s="1">
        <v>55</v>
      </c>
      <c r="H55" s="2">
        <f t="shared" si="1"/>
        <v>5537.66</v>
      </c>
    </row>
    <row r="56" spans="1:10" x14ac:dyDescent="0.45">
      <c r="A56" s="7">
        <v>43355</v>
      </c>
      <c r="B56" t="s">
        <v>158</v>
      </c>
      <c r="C56" t="s">
        <v>159</v>
      </c>
      <c r="D56" s="56" t="str">
        <f>Summary!$E$19</f>
        <v>Merchandise</v>
      </c>
      <c r="E56" s="56" t="str">
        <f>Summary!H$29</f>
        <v>None</v>
      </c>
      <c r="G56" s="1">
        <v>55</v>
      </c>
      <c r="H56" s="2">
        <f t="shared" si="1"/>
        <v>5592.66</v>
      </c>
    </row>
    <row r="57" spans="1:10" x14ac:dyDescent="0.45">
      <c r="A57" s="7">
        <v>43356</v>
      </c>
      <c r="B57" t="s">
        <v>160</v>
      </c>
      <c r="C57" t="s">
        <v>161</v>
      </c>
      <c r="D57" s="56" t="str">
        <f>Summary!$E$19</f>
        <v>Merchandise</v>
      </c>
      <c r="E57" s="56" t="str">
        <f>Summary!H$29</f>
        <v>None</v>
      </c>
      <c r="G57" s="1">
        <v>75</v>
      </c>
      <c r="H57" s="2">
        <f t="shared" si="1"/>
        <v>5667.66</v>
      </c>
    </row>
    <row r="58" spans="1:10" x14ac:dyDescent="0.45">
      <c r="A58" s="7">
        <v>43356</v>
      </c>
      <c r="B58" t="s">
        <v>162</v>
      </c>
      <c r="C58" t="s">
        <v>163</v>
      </c>
      <c r="D58" s="56" t="str">
        <f>Summary!$E$19</f>
        <v>Merchandise</v>
      </c>
      <c r="E58" s="56" t="str">
        <f>Summary!H$29</f>
        <v>None</v>
      </c>
      <c r="G58" s="1">
        <v>75</v>
      </c>
      <c r="H58" s="2">
        <f t="shared" si="1"/>
        <v>5742.66</v>
      </c>
    </row>
    <row r="59" spans="1:10" x14ac:dyDescent="0.45">
      <c r="A59" s="7">
        <v>43356</v>
      </c>
      <c r="B59" t="s">
        <v>164</v>
      </c>
      <c r="C59" t="s">
        <v>165</v>
      </c>
      <c r="D59" s="56" t="str">
        <f>Summary!$E$19</f>
        <v>Merchandise</v>
      </c>
      <c r="E59" s="56" t="str">
        <f>Summary!H$29</f>
        <v>None</v>
      </c>
      <c r="G59" s="1">
        <v>75</v>
      </c>
      <c r="H59" s="2">
        <f t="shared" si="1"/>
        <v>5817.66</v>
      </c>
    </row>
    <row r="60" spans="1:10" x14ac:dyDescent="0.45">
      <c r="A60" s="7">
        <v>43356</v>
      </c>
      <c r="B60" t="s">
        <v>166</v>
      </c>
      <c r="C60" t="s">
        <v>167</v>
      </c>
      <c r="D60" s="56" t="str">
        <f>Summary!$E$19</f>
        <v>Merchandise</v>
      </c>
      <c r="E60" s="56" t="str">
        <f>Summary!H$29</f>
        <v>None</v>
      </c>
      <c r="G60" s="1">
        <v>30</v>
      </c>
      <c r="H60" s="2">
        <f t="shared" si="1"/>
        <v>5847.66</v>
      </c>
    </row>
    <row r="61" spans="1:10" x14ac:dyDescent="0.45">
      <c r="A61" s="7">
        <v>43356</v>
      </c>
      <c r="B61" t="s">
        <v>168</v>
      </c>
      <c r="C61" t="s">
        <v>169</v>
      </c>
      <c r="D61" s="56" t="str">
        <f>Summary!$E$19</f>
        <v>Merchandise</v>
      </c>
      <c r="E61" s="56" t="str">
        <f>Summary!H$29</f>
        <v>None</v>
      </c>
      <c r="G61" s="1">
        <v>75</v>
      </c>
      <c r="H61" s="2">
        <f t="shared" si="1"/>
        <v>5922.66</v>
      </c>
    </row>
    <row r="62" spans="1:10" x14ac:dyDescent="0.45">
      <c r="A62" s="7">
        <v>43356</v>
      </c>
      <c r="B62" t="s">
        <v>170</v>
      </c>
      <c r="C62" t="s">
        <v>171</v>
      </c>
      <c r="D62" s="56" t="str">
        <f>Summary!$E$19</f>
        <v>Merchandise</v>
      </c>
      <c r="E62" s="56" t="str">
        <f>Summary!H$29</f>
        <v>None</v>
      </c>
      <c r="G62" s="1">
        <v>75</v>
      </c>
      <c r="H62" s="2">
        <f t="shared" si="1"/>
        <v>5997.66</v>
      </c>
    </row>
    <row r="63" spans="1:10" x14ac:dyDescent="0.45">
      <c r="A63" s="7">
        <v>43356</v>
      </c>
      <c r="B63" t="s">
        <v>172</v>
      </c>
      <c r="C63" t="s">
        <v>173</v>
      </c>
      <c r="D63" s="56" t="str">
        <f>Summary!$E$19</f>
        <v>Merchandise</v>
      </c>
      <c r="E63" s="56" t="str">
        <f>Summary!H$29</f>
        <v>None</v>
      </c>
      <c r="G63" s="1">
        <v>75</v>
      </c>
      <c r="H63" s="2">
        <f t="shared" si="1"/>
        <v>6072.66</v>
      </c>
    </row>
    <row r="64" spans="1:10" x14ac:dyDescent="0.45">
      <c r="A64" s="7">
        <v>43356</v>
      </c>
      <c r="B64" t="s">
        <v>174</v>
      </c>
      <c r="C64" t="s">
        <v>175</v>
      </c>
      <c r="D64" s="56" t="str">
        <f>Summary!$E$19</f>
        <v>Merchandise</v>
      </c>
      <c r="E64" s="56" t="str">
        <f>Summary!H$29</f>
        <v>None</v>
      </c>
      <c r="G64" s="1">
        <v>75</v>
      </c>
      <c r="H64" s="2">
        <f t="shared" si="1"/>
        <v>6147.66</v>
      </c>
    </row>
    <row r="65" spans="1:8" x14ac:dyDescent="0.45">
      <c r="A65" s="7">
        <v>43356</v>
      </c>
      <c r="B65" t="s">
        <v>176</v>
      </c>
      <c r="C65" t="s">
        <v>177</v>
      </c>
      <c r="D65" s="56" t="str">
        <f>Summary!$E$19</f>
        <v>Merchandise</v>
      </c>
      <c r="E65" s="56" t="str">
        <f>Summary!H$29</f>
        <v>None</v>
      </c>
      <c r="G65" s="1">
        <v>75</v>
      </c>
      <c r="H65" s="2">
        <f t="shared" si="1"/>
        <v>6222.66</v>
      </c>
    </row>
    <row r="66" spans="1:8" x14ac:dyDescent="0.45">
      <c r="A66" s="7">
        <v>43356</v>
      </c>
      <c r="B66" t="s">
        <v>178</v>
      </c>
      <c r="C66" t="s">
        <v>179</v>
      </c>
      <c r="D66" s="56" t="str">
        <f>Summary!$E$19</f>
        <v>Merchandise</v>
      </c>
      <c r="E66" s="56" t="str">
        <f>Summary!H$29</f>
        <v>None</v>
      </c>
      <c r="G66" s="1">
        <v>130</v>
      </c>
      <c r="H66" s="2">
        <f t="shared" si="1"/>
        <v>6352.66</v>
      </c>
    </row>
    <row r="67" spans="1:8" x14ac:dyDescent="0.45">
      <c r="A67" s="7">
        <v>43356</v>
      </c>
      <c r="B67" t="s">
        <v>180</v>
      </c>
      <c r="C67" t="s">
        <v>181</v>
      </c>
      <c r="D67" s="56" t="str">
        <f>Summary!$E$19</f>
        <v>Merchandise</v>
      </c>
      <c r="E67" s="56" t="str">
        <f>Summary!H$29</f>
        <v>None</v>
      </c>
      <c r="G67" s="1">
        <v>85</v>
      </c>
      <c r="H67" s="2">
        <f t="shared" si="0"/>
        <v>6437.66</v>
      </c>
    </row>
    <row r="68" spans="1:8" x14ac:dyDescent="0.45">
      <c r="A68" s="7">
        <v>43357</v>
      </c>
      <c r="B68" t="s">
        <v>182</v>
      </c>
      <c r="C68" t="s">
        <v>183</v>
      </c>
      <c r="D68" t="str">
        <f>Summary!$E$17</f>
        <v>Membership Fee</v>
      </c>
      <c r="E68" t="str">
        <f>Summary!H$14</f>
        <v>Season</v>
      </c>
      <c r="G68" s="1">
        <v>55</v>
      </c>
      <c r="H68" s="2">
        <f t="shared" ref="H68:H131" si="2">H67+G68</f>
        <v>6492.66</v>
      </c>
    </row>
    <row r="69" spans="1:8" x14ac:dyDescent="0.45">
      <c r="A69" s="7">
        <v>43357</v>
      </c>
      <c r="B69" t="s">
        <v>184</v>
      </c>
      <c r="C69" t="s">
        <v>185</v>
      </c>
      <c r="D69" s="56" t="str">
        <f>Summary!$E$19</f>
        <v>Merchandise</v>
      </c>
      <c r="E69" s="56" t="str">
        <f>Summary!H$29</f>
        <v>None</v>
      </c>
      <c r="G69" s="1">
        <v>75</v>
      </c>
      <c r="H69" s="2">
        <f t="shared" si="2"/>
        <v>6567.66</v>
      </c>
    </row>
    <row r="70" spans="1:8" x14ac:dyDescent="0.45">
      <c r="A70" s="7">
        <v>43357</v>
      </c>
      <c r="B70" t="s">
        <v>186</v>
      </c>
      <c r="C70" t="s">
        <v>187</v>
      </c>
      <c r="D70" s="56" t="str">
        <f>Summary!$E$19</f>
        <v>Merchandise</v>
      </c>
      <c r="E70" s="56" t="str">
        <f>Summary!H$29</f>
        <v>None</v>
      </c>
      <c r="G70" s="1">
        <v>105</v>
      </c>
      <c r="H70" s="2">
        <f t="shared" si="2"/>
        <v>6672.66</v>
      </c>
    </row>
    <row r="71" spans="1:8" x14ac:dyDescent="0.45">
      <c r="A71" s="7">
        <v>43357</v>
      </c>
      <c r="B71" t="s">
        <v>188</v>
      </c>
      <c r="C71" t="s">
        <v>189</v>
      </c>
      <c r="D71" s="56" t="str">
        <f>Summary!$E$19</f>
        <v>Merchandise</v>
      </c>
      <c r="E71" s="56" t="str">
        <f>Summary!H$29</f>
        <v>None</v>
      </c>
      <c r="G71" s="1">
        <v>185</v>
      </c>
      <c r="H71" s="2">
        <f t="shared" si="2"/>
        <v>6857.66</v>
      </c>
    </row>
    <row r="72" spans="1:8" x14ac:dyDescent="0.45">
      <c r="A72" s="7">
        <v>43357</v>
      </c>
      <c r="B72" t="s">
        <v>190</v>
      </c>
      <c r="C72" t="s">
        <v>191</v>
      </c>
      <c r="D72" s="56" t="str">
        <f>Summary!$E$19</f>
        <v>Merchandise</v>
      </c>
      <c r="E72" s="56" t="str">
        <f>Summary!H$29</f>
        <v>None</v>
      </c>
      <c r="G72" s="1">
        <v>75</v>
      </c>
      <c r="H72" s="2">
        <f t="shared" si="2"/>
        <v>6932.66</v>
      </c>
    </row>
    <row r="73" spans="1:8" x14ac:dyDescent="0.45">
      <c r="A73" s="7">
        <v>43357</v>
      </c>
      <c r="B73" t="s">
        <v>192</v>
      </c>
      <c r="C73" t="s">
        <v>193</v>
      </c>
      <c r="D73" s="56" t="str">
        <f>Summary!$E$19</f>
        <v>Merchandise</v>
      </c>
      <c r="E73" s="56" t="str">
        <f>Summary!H$29</f>
        <v>None</v>
      </c>
      <c r="G73" s="1">
        <v>75</v>
      </c>
      <c r="H73" s="2">
        <f t="shared" si="2"/>
        <v>7007.66</v>
      </c>
    </row>
    <row r="74" spans="1:8" x14ac:dyDescent="0.45">
      <c r="A74" s="7">
        <v>43357</v>
      </c>
      <c r="B74" t="s">
        <v>194</v>
      </c>
      <c r="C74" t="s">
        <v>195</v>
      </c>
      <c r="D74" s="56" t="str">
        <f>Summary!$E$19</f>
        <v>Merchandise</v>
      </c>
      <c r="E74" s="56" t="str">
        <f>Summary!H$29</f>
        <v>None</v>
      </c>
      <c r="G74" s="1">
        <v>75</v>
      </c>
      <c r="H74" s="2">
        <f t="shared" si="2"/>
        <v>7082.66</v>
      </c>
    </row>
    <row r="75" spans="1:8" x14ac:dyDescent="0.45">
      <c r="A75" s="7">
        <v>43357</v>
      </c>
      <c r="B75" t="s">
        <v>196</v>
      </c>
      <c r="C75" t="s">
        <v>197</v>
      </c>
      <c r="D75" s="56" t="str">
        <f>Summary!$E$19</f>
        <v>Merchandise</v>
      </c>
      <c r="E75" s="56" t="str">
        <f>Summary!H$29</f>
        <v>None</v>
      </c>
      <c r="G75" s="1">
        <v>75</v>
      </c>
      <c r="H75" s="2">
        <f t="shared" si="2"/>
        <v>7157.66</v>
      </c>
    </row>
    <row r="76" spans="1:8" x14ac:dyDescent="0.45">
      <c r="A76" s="7">
        <v>43360</v>
      </c>
      <c r="B76" t="s">
        <v>198</v>
      </c>
      <c r="C76" t="s">
        <v>199</v>
      </c>
      <c r="D76" s="56" t="str">
        <f>Summary!$E$19</f>
        <v>Merchandise</v>
      </c>
      <c r="E76" s="56" t="str">
        <f>Summary!H$29</f>
        <v>None</v>
      </c>
      <c r="G76" s="1">
        <v>160</v>
      </c>
      <c r="H76" s="2">
        <f t="shared" si="2"/>
        <v>7317.66</v>
      </c>
    </row>
    <row r="77" spans="1:8" x14ac:dyDescent="0.45">
      <c r="A77" s="7">
        <v>43360</v>
      </c>
      <c r="B77" t="s">
        <v>200</v>
      </c>
      <c r="C77" s="56" t="s">
        <v>201</v>
      </c>
      <c r="D77" s="56" t="str">
        <f>Summary!$E$19</f>
        <v>Merchandise</v>
      </c>
      <c r="E77" s="56" t="str">
        <f>Summary!H$29</f>
        <v>None</v>
      </c>
      <c r="G77" s="1">
        <v>160</v>
      </c>
      <c r="H77" s="2">
        <f t="shared" si="2"/>
        <v>7477.66</v>
      </c>
    </row>
    <row r="78" spans="1:8" x14ac:dyDescent="0.45">
      <c r="A78" s="7">
        <v>43361</v>
      </c>
      <c r="B78" t="s">
        <v>202</v>
      </c>
      <c r="C78" t="s">
        <v>203</v>
      </c>
      <c r="D78" s="56" t="str">
        <f>Summary!$E$19</f>
        <v>Merchandise</v>
      </c>
      <c r="E78" s="56" t="str">
        <f>Summary!H$29</f>
        <v>None</v>
      </c>
      <c r="G78" s="1">
        <v>75</v>
      </c>
      <c r="H78" s="2">
        <f t="shared" si="2"/>
        <v>7552.66</v>
      </c>
    </row>
    <row r="79" spans="1:8" x14ac:dyDescent="0.45">
      <c r="A79" s="7">
        <v>43362</v>
      </c>
      <c r="B79" t="s">
        <v>204</v>
      </c>
      <c r="C79" t="s">
        <v>205</v>
      </c>
      <c r="D79" s="56" t="str">
        <f>Summary!$E$19</f>
        <v>Merchandise</v>
      </c>
      <c r="E79" s="56" t="str">
        <f>Summary!H$29</f>
        <v>None</v>
      </c>
      <c r="G79" s="1">
        <v>75</v>
      </c>
      <c r="H79" s="2">
        <f t="shared" si="2"/>
        <v>7627.66</v>
      </c>
    </row>
    <row r="80" spans="1:8" x14ac:dyDescent="0.45">
      <c r="A80" s="7">
        <v>43362</v>
      </c>
      <c r="B80" t="s">
        <v>206</v>
      </c>
      <c r="C80" t="s">
        <v>207</v>
      </c>
      <c r="D80" s="56" t="str">
        <f>Summary!$E$19</f>
        <v>Merchandise</v>
      </c>
      <c r="E80" s="56" t="str">
        <f>Summary!H$29</f>
        <v>None</v>
      </c>
      <c r="G80" s="1">
        <v>55</v>
      </c>
      <c r="H80" s="2">
        <f t="shared" si="2"/>
        <v>7682.66</v>
      </c>
    </row>
    <row r="81" spans="1:8" x14ac:dyDescent="0.45">
      <c r="A81" s="7">
        <v>43362</v>
      </c>
      <c r="B81" t="s">
        <v>208</v>
      </c>
      <c r="C81" t="s">
        <v>209</v>
      </c>
      <c r="D81" s="56" t="str">
        <f>Summary!$E$19</f>
        <v>Merchandise</v>
      </c>
      <c r="E81" s="56" t="str">
        <f>Summary!H$29</f>
        <v>None</v>
      </c>
      <c r="G81" s="1">
        <v>30</v>
      </c>
      <c r="H81" s="2">
        <f t="shared" si="2"/>
        <v>7712.66</v>
      </c>
    </row>
    <row r="82" spans="1:8" x14ac:dyDescent="0.45">
      <c r="A82" s="7">
        <v>43362</v>
      </c>
      <c r="B82" t="s">
        <v>210</v>
      </c>
      <c r="C82" t="s">
        <v>211</v>
      </c>
      <c r="D82" t="str">
        <f>Summary!$E$17</f>
        <v>Membership Fee</v>
      </c>
      <c r="E82" t="str">
        <f>Summary!H$14</f>
        <v>Season</v>
      </c>
      <c r="G82" s="1">
        <v>55</v>
      </c>
      <c r="H82" s="2">
        <f t="shared" si="2"/>
        <v>7767.66</v>
      </c>
    </row>
    <row r="83" spans="1:8" x14ac:dyDescent="0.45">
      <c r="A83" s="7">
        <v>43368</v>
      </c>
      <c r="B83" t="s">
        <v>212</v>
      </c>
      <c r="C83" t="s">
        <v>213</v>
      </c>
      <c r="D83" s="56" t="str">
        <f>Summary!$E$19</f>
        <v>Merchandise</v>
      </c>
      <c r="E83" s="56" t="str">
        <f>Summary!H$29</f>
        <v>None</v>
      </c>
      <c r="G83" s="1">
        <v>30</v>
      </c>
      <c r="H83" s="2">
        <f t="shared" si="2"/>
        <v>7797.66</v>
      </c>
    </row>
    <row r="84" spans="1:8" x14ac:dyDescent="0.45">
      <c r="A84" s="7">
        <v>43368</v>
      </c>
      <c r="B84" t="s">
        <v>214</v>
      </c>
      <c r="C84" t="s">
        <v>215</v>
      </c>
      <c r="D84" s="56" t="str">
        <f>Summary!$E$19</f>
        <v>Merchandise</v>
      </c>
      <c r="E84" s="56" t="str">
        <f>Summary!H$29</f>
        <v>None</v>
      </c>
      <c r="G84" s="1">
        <v>75</v>
      </c>
      <c r="H84" s="2">
        <f t="shared" si="2"/>
        <v>7872.66</v>
      </c>
    </row>
    <row r="85" spans="1:8" x14ac:dyDescent="0.45">
      <c r="A85" s="7">
        <v>43369</v>
      </c>
      <c r="B85" t="s">
        <v>216</v>
      </c>
      <c r="C85" t="s">
        <v>217</v>
      </c>
      <c r="D85" s="56" t="str">
        <f>Summary!$E$19</f>
        <v>Merchandise</v>
      </c>
      <c r="E85" s="56" t="str">
        <f>Summary!H$29</f>
        <v>None</v>
      </c>
      <c r="G85" s="1">
        <v>-2132.79</v>
      </c>
      <c r="H85" s="2">
        <f t="shared" si="2"/>
        <v>5739.87</v>
      </c>
    </row>
    <row r="86" spans="1:8" x14ac:dyDescent="0.45">
      <c r="A86" s="7">
        <v>43369</v>
      </c>
      <c r="B86" t="s">
        <v>218</v>
      </c>
      <c r="C86" t="s">
        <v>219</v>
      </c>
      <c r="D86" s="56" t="str">
        <f>Summary!$E$19</f>
        <v>Merchandise</v>
      </c>
      <c r="E86" s="56" t="str">
        <f>Summary!H$29</f>
        <v>None</v>
      </c>
      <c r="G86" s="1">
        <v>75</v>
      </c>
      <c r="H86" s="2">
        <f t="shared" si="2"/>
        <v>5814.87</v>
      </c>
    </row>
    <row r="87" spans="1:8" x14ac:dyDescent="0.45">
      <c r="A87" s="7">
        <v>43370</v>
      </c>
      <c r="B87" t="s">
        <v>220</v>
      </c>
      <c r="C87" t="s">
        <v>221</v>
      </c>
      <c r="D87" s="56" t="str">
        <f>Summary!$E$19</f>
        <v>Merchandise</v>
      </c>
      <c r="E87" s="56" t="str">
        <f>Summary!H$29</f>
        <v>None</v>
      </c>
      <c r="G87" s="1">
        <v>-3839.99</v>
      </c>
      <c r="H87" s="2">
        <f t="shared" si="2"/>
        <v>1974.88</v>
      </c>
    </row>
    <row r="88" spans="1:8" ht="28.5" x14ac:dyDescent="0.45">
      <c r="A88" s="64">
        <v>43370</v>
      </c>
      <c r="B88" s="65" t="s">
        <v>222</v>
      </c>
      <c r="C88" s="66" t="s">
        <v>223</v>
      </c>
      <c r="D88" s="65" t="str">
        <f>Summary!$E$23</f>
        <v>Sponsorship</v>
      </c>
      <c r="E88" s="65" t="str">
        <f>Summary!H$14</f>
        <v>Season</v>
      </c>
      <c r="F88" s="65" t="str">
        <f>$B$89</f>
        <v>B88</v>
      </c>
      <c r="G88" s="1">
        <v>1000</v>
      </c>
      <c r="H88" s="2">
        <f t="shared" si="2"/>
        <v>2974.88</v>
      </c>
    </row>
    <row r="89" spans="1:8" ht="28.5" x14ac:dyDescent="0.45">
      <c r="A89" s="64">
        <v>43370</v>
      </c>
      <c r="B89" s="65" t="s">
        <v>224</v>
      </c>
      <c r="C89" s="66" t="s">
        <v>225</v>
      </c>
      <c r="D89" s="65" t="str">
        <f>Summary!$E$19</f>
        <v>Merchandise</v>
      </c>
      <c r="E89" s="65" t="str">
        <f>Summary!H$29</f>
        <v>None</v>
      </c>
      <c r="F89" s="65" t="str">
        <f>$B$88</f>
        <v>B87</v>
      </c>
      <c r="G89" s="1">
        <v>-1000</v>
      </c>
      <c r="H89" s="2">
        <f t="shared" si="2"/>
        <v>1974.88</v>
      </c>
    </row>
    <row r="90" spans="1:8" x14ac:dyDescent="0.45">
      <c r="A90" s="7">
        <v>43373</v>
      </c>
      <c r="B90" t="s">
        <v>226</v>
      </c>
      <c r="C90" t="s">
        <v>14</v>
      </c>
      <c r="D90" t="str">
        <f>Summary!E$13</f>
        <v>Interest</v>
      </c>
      <c r="E90" t="str">
        <f>Summary!H$29</f>
        <v>None</v>
      </c>
      <c r="G90" s="1">
        <v>0.24</v>
      </c>
      <c r="H90" s="2">
        <f t="shared" si="2"/>
        <v>1975.1200000000001</v>
      </c>
    </row>
    <row r="91" spans="1:8" x14ac:dyDescent="0.45">
      <c r="A91" s="7">
        <v>43374</v>
      </c>
      <c r="B91" t="s">
        <v>227</v>
      </c>
      <c r="C91" t="s">
        <v>228</v>
      </c>
      <c r="D91" s="56" t="str">
        <f>Summary!$E$19</f>
        <v>Merchandise</v>
      </c>
      <c r="E91" s="56" t="str">
        <f>Summary!H$29</f>
        <v>None</v>
      </c>
      <c r="G91" s="1">
        <v>75</v>
      </c>
      <c r="H91" s="2">
        <f t="shared" si="2"/>
        <v>2050.12</v>
      </c>
    </row>
    <row r="92" spans="1:8" x14ac:dyDescent="0.45">
      <c r="A92" s="7">
        <v>43376</v>
      </c>
      <c r="B92" t="s">
        <v>229</v>
      </c>
      <c r="C92" t="s">
        <v>230</v>
      </c>
      <c r="D92" s="56" t="str">
        <f>Summary!$E$19</f>
        <v>Merchandise</v>
      </c>
      <c r="E92" s="56" t="str">
        <f>Summary!H$29</f>
        <v>None</v>
      </c>
      <c r="G92" s="1">
        <v>160</v>
      </c>
      <c r="H92" s="2">
        <f t="shared" si="2"/>
        <v>2210.12</v>
      </c>
    </row>
    <row r="93" spans="1:8" x14ac:dyDescent="0.45">
      <c r="A93" s="7">
        <v>43376</v>
      </c>
      <c r="B93" t="s">
        <v>231</v>
      </c>
      <c r="C93" t="s">
        <v>232</v>
      </c>
      <c r="D93" s="56" t="str">
        <f>Summary!$E$20</f>
        <v>Transfer</v>
      </c>
      <c r="E93" s="56" t="str">
        <f>Summary!H$29</f>
        <v>None</v>
      </c>
      <c r="F93" t="str">
        <f>Cash!$B$9</f>
        <v>C8</v>
      </c>
      <c r="G93" s="1">
        <v>346</v>
      </c>
      <c r="H93" s="2">
        <f t="shared" si="2"/>
        <v>2556.12</v>
      </c>
    </row>
    <row r="94" spans="1:8" x14ac:dyDescent="0.45">
      <c r="A94" s="7">
        <v>43378</v>
      </c>
      <c r="B94" t="s">
        <v>233</v>
      </c>
      <c r="C94" t="s">
        <v>234</v>
      </c>
      <c r="D94" s="56" t="str">
        <f>Summary!$E$19</f>
        <v>Merchandise</v>
      </c>
      <c r="E94" s="56" t="str">
        <f>Summary!H$29</f>
        <v>None</v>
      </c>
      <c r="G94" s="1">
        <v>160</v>
      </c>
      <c r="H94" s="2">
        <f t="shared" si="2"/>
        <v>2716.12</v>
      </c>
    </row>
    <row r="95" spans="1:8" x14ac:dyDescent="0.45">
      <c r="A95" s="7">
        <v>43381</v>
      </c>
      <c r="B95" t="s">
        <v>235</v>
      </c>
      <c r="C95" t="s">
        <v>236</v>
      </c>
      <c r="D95" s="56" t="str">
        <f>Summary!$E$19</f>
        <v>Merchandise</v>
      </c>
      <c r="E95" s="56" t="str">
        <f>Summary!H$29</f>
        <v>None</v>
      </c>
      <c r="G95" s="1">
        <v>75</v>
      </c>
      <c r="H95" s="2">
        <f t="shared" si="2"/>
        <v>2791.12</v>
      </c>
    </row>
    <row r="96" spans="1:8" x14ac:dyDescent="0.45">
      <c r="A96" s="7">
        <v>43382</v>
      </c>
      <c r="B96" t="s">
        <v>237</v>
      </c>
      <c r="C96" t="s">
        <v>238</v>
      </c>
      <c r="D96" s="56" t="str">
        <f>Summary!$E$19</f>
        <v>Merchandise</v>
      </c>
      <c r="E96" s="56" t="str">
        <f>Summary!H$29</f>
        <v>None</v>
      </c>
      <c r="G96" s="1">
        <v>75</v>
      </c>
      <c r="H96" s="2">
        <f t="shared" si="2"/>
        <v>2866.12</v>
      </c>
    </row>
    <row r="97" spans="1:8" x14ac:dyDescent="0.45">
      <c r="A97" s="7">
        <v>43382</v>
      </c>
      <c r="B97" t="s">
        <v>239</v>
      </c>
      <c r="C97" t="s">
        <v>240</v>
      </c>
      <c r="D97" s="56" t="str">
        <f>Summary!$E$19</f>
        <v>Merchandise</v>
      </c>
      <c r="E97" s="56" t="str">
        <f>Summary!H$29</f>
        <v>None</v>
      </c>
      <c r="G97" s="1">
        <v>75</v>
      </c>
      <c r="H97" s="2">
        <f t="shared" si="2"/>
        <v>2941.12</v>
      </c>
    </row>
    <row r="98" spans="1:8" x14ac:dyDescent="0.45">
      <c r="A98" s="7">
        <v>43384</v>
      </c>
      <c r="B98" t="s">
        <v>241</v>
      </c>
      <c r="C98" t="s">
        <v>242</v>
      </c>
      <c r="D98" s="56" t="str">
        <f>Summary!$E$19</f>
        <v>Merchandise</v>
      </c>
      <c r="E98" s="56" t="str">
        <f>Summary!H$29</f>
        <v>None</v>
      </c>
      <c r="G98" s="1">
        <v>30</v>
      </c>
      <c r="H98" s="2">
        <f t="shared" si="2"/>
        <v>2971.12</v>
      </c>
    </row>
    <row r="99" spans="1:8" x14ac:dyDescent="0.45">
      <c r="A99" s="7">
        <v>43385</v>
      </c>
      <c r="B99" t="s">
        <v>243</v>
      </c>
      <c r="C99" t="s">
        <v>244</v>
      </c>
      <c r="D99" s="56" t="str">
        <f>Summary!$E$19</f>
        <v>Merchandise</v>
      </c>
      <c r="E99" s="56" t="str">
        <f>Summary!H$29</f>
        <v>None</v>
      </c>
      <c r="G99" s="1">
        <v>30</v>
      </c>
      <c r="H99" s="2">
        <f t="shared" si="2"/>
        <v>3001.12</v>
      </c>
    </row>
    <row r="100" spans="1:8" x14ac:dyDescent="0.45">
      <c r="A100" s="7">
        <v>43385</v>
      </c>
      <c r="B100" t="s">
        <v>245</v>
      </c>
      <c r="C100" t="s">
        <v>246</v>
      </c>
      <c r="D100" s="56" t="str">
        <f>Summary!$E$19</f>
        <v>Merchandise</v>
      </c>
      <c r="E100" s="56" t="str">
        <f>Summary!H$29</f>
        <v>None</v>
      </c>
      <c r="G100" s="1">
        <v>75</v>
      </c>
      <c r="H100" s="2">
        <f t="shared" si="2"/>
        <v>3076.12</v>
      </c>
    </row>
    <row r="101" spans="1:8" x14ac:dyDescent="0.45">
      <c r="A101" s="7">
        <v>43389</v>
      </c>
      <c r="B101" t="s">
        <v>247</v>
      </c>
      <c r="C101" t="s">
        <v>248</v>
      </c>
      <c r="D101" s="56" t="str">
        <f>Summary!$E$19</f>
        <v>Merchandise</v>
      </c>
      <c r="E101" s="56" t="str">
        <f>Summary!H$29</f>
        <v>None</v>
      </c>
      <c r="G101" s="1">
        <v>30</v>
      </c>
      <c r="H101" s="2">
        <f t="shared" si="2"/>
        <v>3106.12</v>
      </c>
    </row>
    <row r="102" spans="1:8" x14ac:dyDescent="0.45">
      <c r="A102" s="7">
        <v>43389</v>
      </c>
      <c r="B102" t="s">
        <v>249</v>
      </c>
      <c r="C102" t="s">
        <v>125</v>
      </c>
      <c r="D102" s="56" t="str">
        <f>Summary!$E$19</f>
        <v>Merchandise</v>
      </c>
      <c r="E102" s="56" t="str">
        <f>Summary!H$29</f>
        <v>None</v>
      </c>
      <c r="G102" s="1">
        <v>30</v>
      </c>
      <c r="H102" s="2">
        <f t="shared" si="2"/>
        <v>3136.12</v>
      </c>
    </row>
    <row r="103" spans="1:8" x14ac:dyDescent="0.45">
      <c r="A103" s="7">
        <v>43389</v>
      </c>
      <c r="B103" t="s">
        <v>250</v>
      </c>
      <c r="C103" t="s">
        <v>251</v>
      </c>
      <c r="D103" t="str">
        <f>Summary!$E$22</f>
        <v>Social</v>
      </c>
      <c r="E103" t="str">
        <f>Summary!$H$16</f>
        <v>October general meeting</v>
      </c>
      <c r="G103" s="1">
        <v>-299.5</v>
      </c>
      <c r="H103" s="2">
        <f t="shared" si="2"/>
        <v>2836.62</v>
      </c>
    </row>
    <row r="104" spans="1:8" x14ac:dyDescent="0.45">
      <c r="A104" s="7">
        <v>43390</v>
      </c>
      <c r="B104" t="s">
        <v>252</v>
      </c>
      <c r="C104" t="s">
        <v>253</v>
      </c>
      <c r="D104" s="56" t="str">
        <f>Summary!$E$19</f>
        <v>Merchandise</v>
      </c>
      <c r="E104" s="56" t="str">
        <f>Summary!H$29</f>
        <v>None</v>
      </c>
      <c r="G104" s="1">
        <v>30</v>
      </c>
      <c r="H104" s="2">
        <f t="shared" si="2"/>
        <v>2866.62</v>
      </c>
    </row>
    <row r="105" spans="1:8" x14ac:dyDescent="0.45">
      <c r="A105" s="7">
        <v>43390</v>
      </c>
      <c r="B105" t="s">
        <v>254</v>
      </c>
      <c r="C105" t="s">
        <v>255</v>
      </c>
      <c r="D105" s="56" t="str">
        <f>Summary!$E$19</f>
        <v>Merchandise</v>
      </c>
      <c r="E105" s="56" t="str">
        <f>Summary!H$29</f>
        <v>None</v>
      </c>
      <c r="G105" s="1">
        <v>75</v>
      </c>
      <c r="H105" s="2">
        <f t="shared" si="2"/>
        <v>2941.62</v>
      </c>
    </row>
    <row r="106" spans="1:8" x14ac:dyDescent="0.45">
      <c r="A106" s="7">
        <v>43390</v>
      </c>
      <c r="B106" t="s">
        <v>256</v>
      </c>
      <c r="C106" t="s">
        <v>257</v>
      </c>
      <c r="D106" s="56" t="str">
        <f>Summary!$E$19</f>
        <v>Merchandise</v>
      </c>
      <c r="E106" s="56" t="str">
        <f>Summary!H$29</f>
        <v>None</v>
      </c>
      <c r="G106" s="1">
        <v>105</v>
      </c>
      <c r="H106" s="2">
        <f t="shared" si="2"/>
        <v>3046.62</v>
      </c>
    </row>
    <row r="107" spans="1:8" x14ac:dyDescent="0.45">
      <c r="A107" s="7">
        <v>43390</v>
      </c>
      <c r="B107" t="s">
        <v>258</v>
      </c>
      <c r="C107" t="s">
        <v>259</v>
      </c>
      <c r="D107" t="str">
        <f>Summary!$E$17</f>
        <v>Membership Fee</v>
      </c>
      <c r="E107" t="str">
        <f>Summary!H$14</f>
        <v>Season</v>
      </c>
      <c r="G107" s="1">
        <v>55</v>
      </c>
      <c r="H107" s="2">
        <f t="shared" si="2"/>
        <v>3101.62</v>
      </c>
    </row>
    <row r="108" spans="1:8" x14ac:dyDescent="0.45">
      <c r="A108" s="7">
        <v>43391</v>
      </c>
      <c r="B108" t="s">
        <v>260</v>
      </c>
      <c r="C108" t="s">
        <v>261</v>
      </c>
      <c r="D108" s="56" t="str">
        <f>Summary!$E$15</f>
        <v>Venue Hire</v>
      </c>
      <c r="E108" t="str">
        <f>Summary!H$14</f>
        <v>Season</v>
      </c>
      <c r="G108" s="1">
        <v>-500</v>
      </c>
      <c r="H108" s="2">
        <f t="shared" si="2"/>
        <v>2601.62</v>
      </c>
    </row>
    <row r="109" spans="1:8" x14ac:dyDescent="0.45">
      <c r="A109" s="7">
        <v>43391</v>
      </c>
      <c r="B109" t="s">
        <v>262</v>
      </c>
      <c r="C109" t="s">
        <v>263</v>
      </c>
      <c r="D109" s="56" t="str">
        <f>Summary!$E$19</f>
        <v>Merchandise</v>
      </c>
      <c r="E109" s="56" t="str">
        <f>Summary!H$29</f>
        <v>None</v>
      </c>
      <c r="G109" s="1">
        <v>30</v>
      </c>
      <c r="H109" s="2">
        <f t="shared" si="2"/>
        <v>2631.62</v>
      </c>
    </row>
    <row r="110" spans="1:8" x14ac:dyDescent="0.45">
      <c r="A110" s="7">
        <v>43395</v>
      </c>
      <c r="B110" t="s">
        <v>264</v>
      </c>
      <c r="C110" t="s">
        <v>265</v>
      </c>
      <c r="D110" s="56" t="str">
        <f>Summary!$E$19</f>
        <v>Merchandise</v>
      </c>
      <c r="E110" s="56" t="str">
        <f>Summary!H$29</f>
        <v>None</v>
      </c>
      <c r="G110" s="1">
        <v>30</v>
      </c>
      <c r="H110" s="2">
        <f t="shared" si="2"/>
        <v>2661.62</v>
      </c>
    </row>
    <row r="111" spans="1:8" x14ac:dyDescent="0.45">
      <c r="A111" s="7">
        <v>43395</v>
      </c>
      <c r="B111" t="s">
        <v>266</v>
      </c>
      <c r="C111" t="s">
        <v>267</v>
      </c>
      <c r="D111" t="str">
        <f>Summary!$E$17</f>
        <v>Membership Fee</v>
      </c>
      <c r="E111" t="str">
        <f>Summary!H$14</f>
        <v>Season</v>
      </c>
      <c r="G111" s="1">
        <v>55</v>
      </c>
      <c r="H111" s="2">
        <f t="shared" si="2"/>
        <v>2716.62</v>
      </c>
    </row>
    <row r="112" spans="1:8" x14ac:dyDescent="0.45">
      <c r="A112" s="7">
        <v>43395</v>
      </c>
      <c r="B112" t="s">
        <v>268</v>
      </c>
      <c r="C112" t="s">
        <v>269</v>
      </c>
      <c r="D112" s="56" t="str">
        <f>Summary!$E$19</f>
        <v>Merchandise</v>
      </c>
      <c r="E112" s="56" t="str">
        <f>Summary!H$29</f>
        <v>None</v>
      </c>
      <c r="G112" s="1">
        <v>130</v>
      </c>
      <c r="H112" s="2">
        <f t="shared" si="2"/>
        <v>2846.62</v>
      </c>
    </row>
    <row r="113" spans="1:8" x14ac:dyDescent="0.45">
      <c r="A113" s="7">
        <v>43397</v>
      </c>
      <c r="B113" t="s">
        <v>270</v>
      </c>
      <c r="C113" t="s">
        <v>232</v>
      </c>
      <c r="D113" s="56" t="str">
        <f>Summary!$E$20</f>
        <v>Transfer</v>
      </c>
      <c r="E113" s="56" t="str">
        <f>Summary!H$29</f>
        <v>None</v>
      </c>
      <c r="F113" t="str">
        <f>Cash!$B$14</f>
        <v>C13</v>
      </c>
      <c r="G113" s="1">
        <v>169</v>
      </c>
      <c r="H113" s="2">
        <f t="shared" si="2"/>
        <v>3015.62</v>
      </c>
    </row>
    <row r="114" spans="1:8" x14ac:dyDescent="0.45">
      <c r="A114" s="7">
        <v>43403</v>
      </c>
      <c r="B114" t="s">
        <v>271</v>
      </c>
      <c r="C114" t="s">
        <v>272</v>
      </c>
      <c r="D114" t="str">
        <f>Summary!$E$17</f>
        <v>Membership Fee</v>
      </c>
      <c r="E114" t="str">
        <f>Summary!H$14</f>
        <v>Season</v>
      </c>
      <c r="G114" s="1">
        <v>55</v>
      </c>
      <c r="H114" s="2">
        <f t="shared" si="2"/>
        <v>3070.62</v>
      </c>
    </row>
    <row r="115" spans="1:8" x14ac:dyDescent="0.45">
      <c r="A115" s="7">
        <v>43403</v>
      </c>
      <c r="B115" t="s">
        <v>273</v>
      </c>
      <c r="C115" t="s">
        <v>274</v>
      </c>
      <c r="D115" s="56" t="str">
        <f>Summary!$E$19</f>
        <v>Merchandise</v>
      </c>
      <c r="E115" s="56" t="str">
        <f>Summary!H$29</f>
        <v>None</v>
      </c>
      <c r="G115" s="1">
        <v>105</v>
      </c>
      <c r="H115" s="2">
        <f t="shared" si="2"/>
        <v>3175.62</v>
      </c>
    </row>
    <row r="116" spans="1:8" x14ac:dyDescent="0.45">
      <c r="A116" s="7">
        <v>43404</v>
      </c>
      <c r="B116" t="s">
        <v>275</v>
      </c>
      <c r="C116" t="s">
        <v>14</v>
      </c>
      <c r="D116" t="str">
        <f>Summary!E$13</f>
        <v>Interest</v>
      </c>
      <c r="E116" t="str">
        <f>Summary!H$29</f>
        <v>None</v>
      </c>
      <c r="G116" s="1">
        <v>0.26</v>
      </c>
      <c r="H116" s="2">
        <f t="shared" si="2"/>
        <v>3175.88</v>
      </c>
    </row>
    <row r="117" spans="1:8" ht="28.5" x14ac:dyDescent="0.45">
      <c r="A117" s="7">
        <v>43416</v>
      </c>
      <c r="B117" t="s">
        <v>276</v>
      </c>
      <c r="C117" s="47" t="s">
        <v>277</v>
      </c>
      <c r="D117" t="str">
        <f>Summary!$E$21</f>
        <v>Miscellaneous</v>
      </c>
      <c r="E117" t="str">
        <f>Summary!H$29</f>
        <v>None</v>
      </c>
      <c r="G117" s="1">
        <v>-30</v>
      </c>
      <c r="H117" s="2">
        <f t="shared" si="2"/>
        <v>3145.88</v>
      </c>
    </row>
    <row r="118" spans="1:8" x14ac:dyDescent="0.45">
      <c r="A118" s="7">
        <v>43416</v>
      </c>
      <c r="B118" t="s">
        <v>278</v>
      </c>
      <c r="C118" t="s">
        <v>279</v>
      </c>
      <c r="D118" t="str">
        <f>Summary!$E$22</f>
        <v>Social</v>
      </c>
      <c r="E118" t="str">
        <f>Summary!H$18</f>
        <v>Life members' breakfast</v>
      </c>
      <c r="G118" s="1">
        <v>-560</v>
      </c>
      <c r="H118" s="2">
        <f t="shared" si="2"/>
        <v>2585.88</v>
      </c>
    </row>
    <row r="119" spans="1:8" x14ac:dyDescent="0.45">
      <c r="A119" s="7">
        <v>43417</v>
      </c>
      <c r="B119" t="s">
        <v>280</v>
      </c>
      <c r="C119" t="s">
        <v>281</v>
      </c>
      <c r="D119" t="str">
        <f>Summary!$E$22</f>
        <v>Social</v>
      </c>
      <c r="E119" t="str">
        <f>Summary!H$19</f>
        <v>November post-match social</v>
      </c>
      <c r="G119" s="1">
        <v>-292</v>
      </c>
      <c r="H119" s="2">
        <f t="shared" si="2"/>
        <v>2293.88</v>
      </c>
    </row>
    <row r="120" spans="1:8" x14ac:dyDescent="0.45">
      <c r="A120" s="7">
        <v>43425</v>
      </c>
      <c r="B120" t="s">
        <v>282</v>
      </c>
      <c r="C120" t="s">
        <v>283</v>
      </c>
      <c r="D120" s="56" t="str">
        <f>Summary!$E$19</f>
        <v>Merchandise</v>
      </c>
      <c r="E120" s="56" t="str">
        <f>Summary!H$29</f>
        <v>None</v>
      </c>
      <c r="G120" s="1">
        <v>-617.42999999999995</v>
      </c>
      <c r="H120" s="2">
        <f t="shared" si="2"/>
        <v>1676.4500000000003</v>
      </c>
    </row>
    <row r="121" spans="1:8" x14ac:dyDescent="0.45">
      <c r="A121" s="7">
        <v>43426</v>
      </c>
      <c r="B121" t="s">
        <v>284</v>
      </c>
      <c r="C121" t="s">
        <v>285</v>
      </c>
      <c r="D121" s="56" t="str">
        <f>Summary!$E$19</f>
        <v>Merchandise</v>
      </c>
      <c r="E121" s="56" t="str">
        <f>Summary!H$29</f>
        <v>None</v>
      </c>
      <c r="G121" s="1">
        <v>-323.26</v>
      </c>
      <c r="H121" s="2">
        <f t="shared" si="2"/>
        <v>1353.1900000000003</v>
      </c>
    </row>
    <row r="122" spans="1:8" x14ac:dyDescent="0.45">
      <c r="A122" s="7">
        <v>43427</v>
      </c>
      <c r="B122" t="s">
        <v>286</v>
      </c>
      <c r="C122" t="s">
        <v>287</v>
      </c>
      <c r="D122" t="str">
        <f>Summary!$E$21</f>
        <v>Miscellaneous</v>
      </c>
      <c r="E122" s="56" t="str">
        <f>Summary!H$29</f>
        <v>None</v>
      </c>
      <c r="G122" s="1">
        <v>-55</v>
      </c>
      <c r="H122" s="2">
        <f t="shared" si="2"/>
        <v>1298.1900000000003</v>
      </c>
    </row>
    <row r="123" spans="1:8" x14ac:dyDescent="0.45">
      <c r="A123" s="7">
        <v>43432</v>
      </c>
      <c r="B123" t="s">
        <v>288</v>
      </c>
      <c r="C123" t="s">
        <v>289</v>
      </c>
      <c r="D123" t="str">
        <f>Summary!E$14</f>
        <v>Raffle</v>
      </c>
      <c r="E123" t="str">
        <f>Summary!H$17</f>
        <v>November general meeting</v>
      </c>
      <c r="G123" s="1">
        <v>10</v>
      </c>
      <c r="H123" s="2">
        <f t="shared" si="2"/>
        <v>1308.1900000000003</v>
      </c>
    </row>
    <row r="124" spans="1:8" x14ac:dyDescent="0.45">
      <c r="A124" s="7">
        <v>43432</v>
      </c>
      <c r="B124" t="s">
        <v>290</v>
      </c>
      <c r="C124" t="s">
        <v>291</v>
      </c>
      <c r="D124" s="56" t="str">
        <f>Summary!$E$19</f>
        <v>Merchandise</v>
      </c>
      <c r="E124" s="56" t="str">
        <f>Summary!H$29</f>
        <v>None</v>
      </c>
      <c r="G124" s="1">
        <v>75</v>
      </c>
      <c r="H124" s="2">
        <f t="shared" si="2"/>
        <v>1383.1900000000003</v>
      </c>
    </row>
    <row r="125" spans="1:8" x14ac:dyDescent="0.45">
      <c r="A125" s="7">
        <v>43433</v>
      </c>
      <c r="B125" t="s">
        <v>292</v>
      </c>
      <c r="C125" t="s">
        <v>293</v>
      </c>
      <c r="D125" s="56" t="str">
        <f>Summary!$E$19</f>
        <v>Merchandise</v>
      </c>
      <c r="E125" s="56" t="str">
        <f>Summary!H$29</f>
        <v>None</v>
      </c>
      <c r="F125" t="str">
        <f>Cash!$B$15</f>
        <v>C14</v>
      </c>
      <c r="G125" s="1">
        <v>25</v>
      </c>
      <c r="H125" s="2">
        <f t="shared" si="2"/>
        <v>1408.1900000000003</v>
      </c>
    </row>
    <row r="126" spans="1:8" x14ac:dyDescent="0.45">
      <c r="A126" s="7">
        <v>43434</v>
      </c>
      <c r="B126" t="s">
        <v>294</v>
      </c>
      <c r="C126" t="s">
        <v>14</v>
      </c>
      <c r="D126" t="str">
        <f>Summary!E$13</f>
        <v>Interest</v>
      </c>
      <c r="E126" t="str">
        <f>Summary!H$29</f>
        <v>None</v>
      </c>
      <c r="G126" s="1">
        <v>0.16</v>
      </c>
      <c r="H126" s="2">
        <f t="shared" si="2"/>
        <v>1408.3500000000004</v>
      </c>
    </row>
    <row r="127" spans="1:8" x14ac:dyDescent="0.45">
      <c r="A127" s="7">
        <v>43437</v>
      </c>
      <c r="B127" t="s">
        <v>295</v>
      </c>
      <c r="C127" t="s">
        <v>296</v>
      </c>
      <c r="D127" t="str">
        <f>Summary!$E$22</f>
        <v>Social</v>
      </c>
      <c r="E127" t="str">
        <f>Summary!H$18</f>
        <v>Life members' breakfast</v>
      </c>
      <c r="G127" s="1">
        <v>20</v>
      </c>
      <c r="H127" s="2">
        <f t="shared" si="2"/>
        <v>1428.3500000000004</v>
      </c>
    </row>
    <row r="128" spans="1:8" x14ac:dyDescent="0.45">
      <c r="A128" s="7">
        <v>43438</v>
      </c>
      <c r="B128" t="s">
        <v>297</v>
      </c>
      <c r="C128" t="s">
        <v>298</v>
      </c>
      <c r="D128" t="str">
        <f>Summary!$E$22</f>
        <v>Social</v>
      </c>
      <c r="E128" t="str">
        <f>Summary!H$18</f>
        <v>Life members' breakfast</v>
      </c>
      <c r="G128" s="1">
        <v>20</v>
      </c>
      <c r="H128" s="2">
        <f t="shared" si="2"/>
        <v>1448.3500000000004</v>
      </c>
    </row>
    <row r="129" spans="1:8" x14ac:dyDescent="0.45">
      <c r="A129" s="7">
        <v>43439</v>
      </c>
      <c r="B129" t="s">
        <v>299</v>
      </c>
      <c r="C129" t="s">
        <v>300</v>
      </c>
      <c r="D129" t="str">
        <f>Summary!$E$17</f>
        <v>Membership Fee</v>
      </c>
      <c r="E129" t="str">
        <f>Summary!H$14</f>
        <v>Season</v>
      </c>
      <c r="G129" s="1">
        <v>55</v>
      </c>
      <c r="H129" s="2">
        <f t="shared" si="2"/>
        <v>1503.3500000000004</v>
      </c>
    </row>
    <row r="130" spans="1:8" x14ac:dyDescent="0.45">
      <c r="A130" s="7">
        <v>43440</v>
      </c>
      <c r="B130" t="s">
        <v>301</v>
      </c>
      <c r="C130" t="s">
        <v>302</v>
      </c>
      <c r="D130" t="str">
        <f>Summary!$E$22</f>
        <v>Social</v>
      </c>
      <c r="E130" t="str">
        <f>Summary!H$18</f>
        <v>Life members' breakfast</v>
      </c>
      <c r="G130" s="1">
        <v>40</v>
      </c>
      <c r="H130" s="2">
        <f t="shared" si="2"/>
        <v>1543.3500000000004</v>
      </c>
    </row>
    <row r="131" spans="1:8" x14ac:dyDescent="0.45">
      <c r="A131" s="7">
        <v>43445</v>
      </c>
      <c r="B131" t="s">
        <v>303</v>
      </c>
      <c r="C131" t="s">
        <v>304</v>
      </c>
      <c r="D131" t="str">
        <f>Summary!$E$22</f>
        <v>Social</v>
      </c>
      <c r="E131" t="str">
        <f>Summary!H$18</f>
        <v>Life members' breakfast</v>
      </c>
      <c r="G131" s="1">
        <v>20</v>
      </c>
      <c r="H131" s="2">
        <f t="shared" si="2"/>
        <v>1563.3500000000004</v>
      </c>
    </row>
    <row r="132" spans="1:8" x14ac:dyDescent="0.45">
      <c r="A132" s="7">
        <v>43451</v>
      </c>
      <c r="B132" t="s">
        <v>305</v>
      </c>
      <c r="C132" t="s">
        <v>306</v>
      </c>
      <c r="D132" t="str">
        <f>Summary!$E$22</f>
        <v>Social</v>
      </c>
      <c r="E132" t="str">
        <f>Summary!H$18</f>
        <v>Life members' breakfast</v>
      </c>
      <c r="G132" s="1">
        <v>20</v>
      </c>
      <c r="H132" s="2">
        <f t="shared" ref="H132:H190" si="3">H131+G132</f>
        <v>1583.3500000000004</v>
      </c>
    </row>
    <row r="133" spans="1:8" x14ac:dyDescent="0.45">
      <c r="A133" s="7">
        <v>43817</v>
      </c>
      <c r="B133" t="s">
        <v>307</v>
      </c>
      <c r="C133" t="s">
        <v>308</v>
      </c>
      <c r="D133" t="str">
        <f>Summary!$E$22</f>
        <v>Social</v>
      </c>
      <c r="E133" t="str">
        <f>Summary!H$17</f>
        <v>November general meeting</v>
      </c>
      <c r="G133" s="1">
        <v>-208</v>
      </c>
      <c r="H133" s="2">
        <f t="shared" si="3"/>
        <v>1375.3500000000004</v>
      </c>
    </row>
    <row r="134" spans="1:8" x14ac:dyDescent="0.45">
      <c r="A134" s="7">
        <v>43818</v>
      </c>
      <c r="B134" t="s">
        <v>309</v>
      </c>
      <c r="C134" t="s">
        <v>232</v>
      </c>
      <c r="D134" s="56" t="str">
        <f>Summary!$E$20</f>
        <v>Transfer</v>
      </c>
      <c r="E134" s="56" t="str">
        <f>Summary!H$29</f>
        <v>None</v>
      </c>
      <c r="F134" t="str">
        <f>Cash!$B$21</f>
        <v>C20</v>
      </c>
      <c r="G134" s="1">
        <v>155.6</v>
      </c>
      <c r="H134" s="2">
        <f t="shared" si="3"/>
        <v>1530.9500000000003</v>
      </c>
    </row>
    <row r="135" spans="1:8" x14ac:dyDescent="0.45">
      <c r="A135" s="7">
        <v>43818</v>
      </c>
      <c r="B135" t="s">
        <v>310</v>
      </c>
      <c r="C135" s="5" t="s">
        <v>311</v>
      </c>
      <c r="D135" t="str">
        <f>Summary!$E$17</f>
        <v>Membership Fee</v>
      </c>
      <c r="E135" t="str">
        <f>Summary!H$14</f>
        <v>Season</v>
      </c>
      <c r="G135" s="1">
        <v>4950</v>
      </c>
      <c r="H135" s="2">
        <f t="shared" si="3"/>
        <v>6480.9500000000007</v>
      </c>
    </row>
    <row r="136" spans="1:8" x14ac:dyDescent="0.45">
      <c r="A136" s="7">
        <v>43819</v>
      </c>
      <c r="B136" t="s">
        <v>312</v>
      </c>
      <c r="C136" t="s">
        <v>313</v>
      </c>
      <c r="D136" t="str">
        <f>Summary!$E$22</f>
        <v>Social</v>
      </c>
      <c r="E136" t="str">
        <f>Summary!H20</f>
        <v>December general meeting</v>
      </c>
      <c r="G136" s="1">
        <v>-298.5</v>
      </c>
      <c r="H136" s="2">
        <f t="shared" si="3"/>
        <v>6182.4500000000007</v>
      </c>
    </row>
    <row r="137" spans="1:8" x14ac:dyDescent="0.45">
      <c r="A137" s="7">
        <v>43828</v>
      </c>
      <c r="B137" t="s">
        <v>314</v>
      </c>
      <c r="C137" s="71" t="s">
        <v>315</v>
      </c>
      <c r="D137" s="71" t="str">
        <f>Summary!$E$22</f>
        <v>Social</v>
      </c>
      <c r="E137" s="71" t="s">
        <v>34</v>
      </c>
      <c r="F137" s="71" t="str">
        <f>$B$138</f>
        <v>B137</v>
      </c>
      <c r="G137" s="1">
        <v>-60</v>
      </c>
      <c r="H137" s="2">
        <f t="shared" si="3"/>
        <v>6122.4500000000007</v>
      </c>
    </row>
    <row r="138" spans="1:8" x14ac:dyDescent="0.45">
      <c r="A138" s="7">
        <v>43828</v>
      </c>
      <c r="B138" t="s">
        <v>316</v>
      </c>
      <c r="C138" s="71" t="s">
        <v>317</v>
      </c>
      <c r="D138" s="71" t="str">
        <f>Summary!$E$22</f>
        <v>Social</v>
      </c>
      <c r="E138" s="71" t="s">
        <v>34</v>
      </c>
      <c r="F138" s="71" t="str">
        <f>$B$137</f>
        <v>B136</v>
      </c>
      <c r="G138" s="1">
        <v>-490</v>
      </c>
      <c r="H138" s="2">
        <f t="shared" si="3"/>
        <v>5632.4500000000007</v>
      </c>
    </row>
    <row r="139" spans="1:8" x14ac:dyDescent="0.45">
      <c r="A139" s="7">
        <v>43830</v>
      </c>
      <c r="B139" t="s">
        <v>318</v>
      </c>
      <c r="C139" t="s">
        <v>14</v>
      </c>
      <c r="D139" t="str">
        <f>Summary!E$13</f>
        <v>Interest</v>
      </c>
      <c r="E139" t="str">
        <f>Summary!H$29</f>
        <v>None</v>
      </c>
      <c r="G139" s="1">
        <v>0.17</v>
      </c>
      <c r="H139" s="2">
        <f t="shared" si="3"/>
        <v>5632.6200000000008</v>
      </c>
    </row>
    <row r="140" spans="1:8" x14ac:dyDescent="0.45">
      <c r="A140" s="7">
        <v>43484</v>
      </c>
      <c r="B140" t="s">
        <v>319</v>
      </c>
      <c r="C140" t="s">
        <v>320</v>
      </c>
      <c r="D140" t="str">
        <f>Summary!$E$17</f>
        <v>Membership Fee</v>
      </c>
      <c r="E140" t="str">
        <f>Summary!H$14</f>
        <v>Season</v>
      </c>
      <c r="G140" s="1">
        <v>-55</v>
      </c>
      <c r="H140" s="2">
        <f t="shared" si="3"/>
        <v>5577.6200000000008</v>
      </c>
    </row>
    <row r="141" spans="1:8" x14ac:dyDescent="0.45">
      <c r="A141" s="7">
        <v>43484</v>
      </c>
      <c r="B141" t="s">
        <v>321</v>
      </c>
      <c r="C141" t="s">
        <v>322</v>
      </c>
      <c r="D141" t="str">
        <f>Summary!$E$22</f>
        <v>Social</v>
      </c>
      <c r="E141" t="str">
        <f>Summary!H$22</f>
        <v>January post-match social</v>
      </c>
      <c r="G141" s="1">
        <v>-34.92</v>
      </c>
      <c r="H141" s="2">
        <f t="shared" si="3"/>
        <v>5542.7000000000007</v>
      </c>
    </row>
    <row r="142" spans="1:8" x14ac:dyDescent="0.45">
      <c r="A142" s="7">
        <v>43484</v>
      </c>
      <c r="B142" t="s">
        <v>323</v>
      </c>
      <c r="C142" t="s">
        <v>324</v>
      </c>
      <c r="D142" t="str">
        <f>Summary!$E$22</f>
        <v>Social</v>
      </c>
      <c r="E142" t="str">
        <f>Summary!H$22</f>
        <v>January post-match social</v>
      </c>
      <c r="G142" s="1">
        <v>-283</v>
      </c>
      <c r="H142" s="2">
        <f t="shared" si="3"/>
        <v>5259.7000000000007</v>
      </c>
    </row>
    <row r="143" spans="1:8" x14ac:dyDescent="0.45">
      <c r="A143" s="7">
        <v>43486</v>
      </c>
      <c r="B143" t="s">
        <v>325</v>
      </c>
      <c r="C143" t="s">
        <v>326</v>
      </c>
      <c r="D143" t="str">
        <f>Summary!$E$17</f>
        <v>Membership Fee</v>
      </c>
      <c r="E143" t="str">
        <f>Summary!H$14</f>
        <v>Season</v>
      </c>
      <c r="G143" s="1">
        <v>-55</v>
      </c>
      <c r="H143" s="2">
        <f t="shared" si="3"/>
        <v>5204.7000000000007</v>
      </c>
    </row>
    <row r="144" spans="1:8" x14ac:dyDescent="0.45">
      <c r="A144" s="7">
        <v>43487</v>
      </c>
      <c r="B144" t="s">
        <v>327</v>
      </c>
      <c r="C144" t="s">
        <v>328</v>
      </c>
      <c r="D144" t="str">
        <f>Summary!$E$22</f>
        <v>Social</v>
      </c>
      <c r="E144" s="52" t="str">
        <f>Summary!H23</f>
        <v>January general meeting</v>
      </c>
      <c r="G144" s="1">
        <v>-242.5</v>
      </c>
      <c r="H144" s="2">
        <f t="shared" si="3"/>
        <v>4962.2000000000007</v>
      </c>
    </row>
    <row r="145" spans="1:8" x14ac:dyDescent="0.45">
      <c r="A145" s="7">
        <v>43494</v>
      </c>
      <c r="B145" t="s">
        <v>329</v>
      </c>
      <c r="C145" t="s">
        <v>330</v>
      </c>
      <c r="D145" t="str">
        <f>Summary!$E$22</f>
        <v>Social</v>
      </c>
      <c r="E145" s="52" t="str">
        <f>Summary!$H$26</f>
        <v>End of season dinner</v>
      </c>
      <c r="G145" s="1">
        <v>80</v>
      </c>
      <c r="H145" s="2">
        <f t="shared" si="3"/>
        <v>5042.2000000000007</v>
      </c>
    </row>
    <row r="146" spans="1:8" x14ac:dyDescent="0.45">
      <c r="A146" s="7">
        <v>43494</v>
      </c>
      <c r="B146" t="s">
        <v>331</v>
      </c>
      <c r="C146" t="s">
        <v>332</v>
      </c>
      <c r="D146" t="str">
        <f>Summary!$E$22</f>
        <v>Social</v>
      </c>
      <c r="E146" s="52" t="str">
        <f>Summary!$H$26</f>
        <v>End of season dinner</v>
      </c>
      <c r="G146" s="1">
        <v>80</v>
      </c>
      <c r="H146" s="2">
        <f t="shared" si="3"/>
        <v>5122.2000000000007</v>
      </c>
    </row>
    <row r="147" spans="1:8" x14ac:dyDescent="0.45">
      <c r="A147" s="7">
        <v>43494</v>
      </c>
      <c r="B147" t="s">
        <v>333</v>
      </c>
      <c r="C147" t="s">
        <v>334</v>
      </c>
      <c r="D147" t="str">
        <f>Summary!$E$22</f>
        <v>Social</v>
      </c>
      <c r="E147" s="52" t="str">
        <f>Summary!$H$26</f>
        <v>End of season dinner</v>
      </c>
      <c r="G147" s="1">
        <v>50</v>
      </c>
      <c r="H147" s="2">
        <f t="shared" si="3"/>
        <v>5172.2000000000007</v>
      </c>
    </row>
    <row r="148" spans="1:8" x14ac:dyDescent="0.45">
      <c r="A148" s="7">
        <v>43495</v>
      </c>
      <c r="B148" t="s">
        <v>335</v>
      </c>
      <c r="C148" t="s">
        <v>336</v>
      </c>
      <c r="D148" t="str">
        <f>Summary!$E$22</f>
        <v>Social</v>
      </c>
      <c r="E148" s="52" t="str">
        <f>Summary!$H$25</f>
        <v>Grand Final breakfast</v>
      </c>
      <c r="G148" s="1">
        <v>25</v>
      </c>
      <c r="H148" s="2">
        <f t="shared" si="3"/>
        <v>5197.2000000000007</v>
      </c>
    </row>
    <row r="149" spans="1:8" x14ac:dyDescent="0.45">
      <c r="A149" s="7">
        <v>43495</v>
      </c>
      <c r="B149" t="s">
        <v>337</v>
      </c>
      <c r="C149" t="s">
        <v>338</v>
      </c>
      <c r="D149" t="str">
        <f>Summary!$E$22</f>
        <v>Social</v>
      </c>
      <c r="E149" s="52" t="str">
        <f>Summary!$H$26</f>
        <v>End of season dinner</v>
      </c>
      <c r="G149" s="1">
        <v>50</v>
      </c>
      <c r="H149" s="2">
        <f t="shared" si="3"/>
        <v>5247.2000000000007</v>
      </c>
    </row>
    <row r="150" spans="1:8" x14ac:dyDescent="0.45">
      <c r="A150" s="7">
        <v>43496</v>
      </c>
      <c r="B150" t="s">
        <v>339</v>
      </c>
      <c r="C150" t="s">
        <v>340</v>
      </c>
      <c r="D150" t="str">
        <f>Summary!$E$17</f>
        <v>Membership Fee</v>
      </c>
      <c r="E150" t="str">
        <f>Summary!H$14</f>
        <v>Season</v>
      </c>
      <c r="G150" s="1">
        <v>55</v>
      </c>
      <c r="H150" s="2">
        <f t="shared" si="3"/>
        <v>5302.2000000000007</v>
      </c>
    </row>
    <row r="151" spans="1:8" x14ac:dyDescent="0.45">
      <c r="A151" s="7">
        <v>43496</v>
      </c>
      <c r="B151" t="s">
        <v>341</v>
      </c>
      <c r="C151" t="s">
        <v>14</v>
      </c>
      <c r="D151" t="str">
        <f>Summary!E$13</f>
        <v>Interest</v>
      </c>
      <c r="E151" t="str">
        <f>Summary!H$29</f>
        <v>None</v>
      </c>
      <c r="G151" s="1">
        <v>0.63</v>
      </c>
      <c r="H151" s="2">
        <f t="shared" si="3"/>
        <v>5302.8300000000008</v>
      </c>
    </row>
    <row r="152" spans="1:8" x14ac:dyDescent="0.45">
      <c r="A152" s="7">
        <v>43497</v>
      </c>
      <c r="B152" t="s">
        <v>342</v>
      </c>
      <c r="C152" t="s">
        <v>343</v>
      </c>
      <c r="D152" t="str">
        <f>Summary!$E$22</f>
        <v>Social</v>
      </c>
      <c r="E152" s="52" t="str">
        <f>Summary!$H$26</f>
        <v>End of season dinner</v>
      </c>
      <c r="G152" s="1">
        <v>80</v>
      </c>
      <c r="H152" s="2">
        <f t="shared" si="3"/>
        <v>5382.8300000000008</v>
      </c>
    </row>
    <row r="153" spans="1:8" x14ac:dyDescent="0.45">
      <c r="A153" s="7">
        <v>43500</v>
      </c>
      <c r="B153" t="s">
        <v>344</v>
      </c>
      <c r="C153" t="s">
        <v>345</v>
      </c>
      <c r="D153" s="56" t="str">
        <f>Summary!$E$19</f>
        <v>Merchandise</v>
      </c>
      <c r="E153" s="56" t="str">
        <f>Summary!H$29</f>
        <v>None</v>
      </c>
      <c r="G153" s="1">
        <v>75</v>
      </c>
      <c r="H153" s="2">
        <f t="shared" si="3"/>
        <v>5457.8300000000008</v>
      </c>
    </row>
    <row r="154" spans="1:8" x14ac:dyDescent="0.45">
      <c r="A154" s="7">
        <v>43502</v>
      </c>
      <c r="B154" t="s">
        <v>346</v>
      </c>
      <c r="C154" t="s">
        <v>347</v>
      </c>
      <c r="D154" t="str">
        <f>Summary!$E$17</f>
        <v>Membership Fee</v>
      </c>
      <c r="E154" t="str">
        <f>Summary!H$14</f>
        <v>Season</v>
      </c>
      <c r="G154" s="1">
        <v>-55</v>
      </c>
      <c r="H154" s="2">
        <f t="shared" si="3"/>
        <v>5402.8300000000008</v>
      </c>
    </row>
    <row r="155" spans="1:8" x14ac:dyDescent="0.45">
      <c r="A155" s="7">
        <v>43502</v>
      </c>
      <c r="B155" t="s">
        <v>348</v>
      </c>
      <c r="C155" t="s">
        <v>349</v>
      </c>
      <c r="D155" t="str">
        <f>Summary!$E$16</f>
        <v>Meeting Expense</v>
      </c>
      <c r="E155" t="str">
        <f>Summary!H$14</f>
        <v>Season</v>
      </c>
      <c r="G155" s="1">
        <v>-34.380000000000003</v>
      </c>
      <c r="H155" s="2">
        <f t="shared" si="3"/>
        <v>5368.4500000000007</v>
      </c>
    </row>
    <row r="156" spans="1:8" x14ac:dyDescent="0.45">
      <c r="A156" s="7">
        <v>43507</v>
      </c>
      <c r="B156" t="s">
        <v>350</v>
      </c>
      <c r="C156" t="s">
        <v>351</v>
      </c>
      <c r="D156" t="str">
        <f>Summary!$E$22</f>
        <v>Social</v>
      </c>
      <c r="E156" s="52" t="str">
        <f>Summary!$H$26</f>
        <v>End of season dinner</v>
      </c>
      <c r="G156" s="1">
        <v>50</v>
      </c>
      <c r="H156" s="2">
        <f t="shared" si="3"/>
        <v>5418.4500000000007</v>
      </c>
    </row>
    <row r="157" spans="1:8" x14ac:dyDescent="0.45">
      <c r="A157" s="7">
        <v>43507</v>
      </c>
      <c r="B157" t="s">
        <v>352</v>
      </c>
      <c r="C157" t="s">
        <v>353</v>
      </c>
      <c r="D157" s="56" t="str">
        <f>Summary!$E$20</f>
        <v>Transfer</v>
      </c>
      <c r="E157" s="56" t="str">
        <f>Summary!H$29</f>
        <v>None</v>
      </c>
      <c r="G157" s="1">
        <v>4000</v>
      </c>
      <c r="H157" s="2">
        <f t="shared" si="3"/>
        <v>9418.4500000000007</v>
      </c>
    </row>
    <row r="158" spans="1:8" x14ac:dyDescent="0.45">
      <c r="A158" s="7">
        <v>43507</v>
      </c>
      <c r="B158" t="s">
        <v>354</v>
      </c>
      <c r="C158" t="s">
        <v>355</v>
      </c>
      <c r="D158" t="str">
        <f>Summary!$E$22</f>
        <v>Social</v>
      </c>
      <c r="E158" s="52" t="str">
        <f>Summary!$H$26</f>
        <v>End of season dinner</v>
      </c>
      <c r="G158" s="1">
        <v>-1500</v>
      </c>
      <c r="H158" s="2">
        <f t="shared" si="3"/>
        <v>7918.4500000000007</v>
      </c>
    </row>
    <row r="159" spans="1:8" x14ac:dyDescent="0.45">
      <c r="A159" s="7">
        <v>43516</v>
      </c>
      <c r="B159" t="s">
        <v>356</v>
      </c>
      <c r="C159" t="s">
        <v>357</v>
      </c>
      <c r="D159" t="str">
        <f>Summary!$E$22</f>
        <v>Social</v>
      </c>
      <c r="E159" s="52" t="str">
        <f>Summary!$H$25</f>
        <v>Grand Final breakfast</v>
      </c>
      <c r="G159" s="1">
        <v>25</v>
      </c>
      <c r="H159" s="2">
        <f t="shared" si="3"/>
        <v>7943.4500000000007</v>
      </c>
    </row>
    <row r="160" spans="1:8" x14ac:dyDescent="0.45">
      <c r="A160" s="7">
        <v>43516</v>
      </c>
      <c r="B160" t="s">
        <v>358</v>
      </c>
      <c r="C160" t="s">
        <v>359</v>
      </c>
      <c r="D160" t="str">
        <f>Summary!$E$22</f>
        <v>Social</v>
      </c>
      <c r="E160" s="52" t="str">
        <f>Summary!$H$26</f>
        <v>End of season dinner</v>
      </c>
      <c r="G160" s="1">
        <v>50</v>
      </c>
      <c r="H160" s="2">
        <f t="shared" si="3"/>
        <v>7993.4500000000007</v>
      </c>
    </row>
    <row r="161" spans="1:8" x14ac:dyDescent="0.45">
      <c r="A161" s="7">
        <v>43517</v>
      </c>
      <c r="B161" t="s">
        <v>360</v>
      </c>
      <c r="C161" t="s">
        <v>361</v>
      </c>
      <c r="D161" s="56" t="str">
        <f>Summary!$E$19</f>
        <v>Merchandise</v>
      </c>
      <c r="E161" s="56" t="str">
        <f>Summary!H$29</f>
        <v>None</v>
      </c>
      <c r="G161" s="1">
        <v>75</v>
      </c>
      <c r="H161" s="2">
        <f t="shared" si="3"/>
        <v>8068.4500000000007</v>
      </c>
    </row>
    <row r="162" spans="1:8" x14ac:dyDescent="0.45">
      <c r="A162" s="7">
        <v>43517</v>
      </c>
      <c r="B162" t="s">
        <v>362</v>
      </c>
      <c r="C162" t="s">
        <v>363</v>
      </c>
      <c r="D162" t="str">
        <f>Summary!$E$22</f>
        <v>Social</v>
      </c>
      <c r="E162" s="52" t="str">
        <f>Summary!$H$25</f>
        <v>Grand Final breakfast</v>
      </c>
      <c r="G162" s="1">
        <v>25</v>
      </c>
      <c r="H162" s="2">
        <f t="shared" si="3"/>
        <v>8093.4500000000007</v>
      </c>
    </row>
    <row r="163" spans="1:8" x14ac:dyDescent="0.45">
      <c r="A163" s="7">
        <v>43517</v>
      </c>
      <c r="B163" t="s">
        <v>364</v>
      </c>
      <c r="C163" t="s">
        <v>365</v>
      </c>
      <c r="D163" t="str">
        <f>Summary!$E$22</f>
        <v>Social</v>
      </c>
      <c r="E163" s="52" t="str">
        <f>Summary!$H$24</f>
        <v>February general meeting</v>
      </c>
      <c r="G163" s="1">
        <v>-108</v>
      </c>
      <c r="H163" s="2">
        <f t="shared" si="3"/>
        <v>7985.4500000000007</v>
      </c>
    </row>
    <row r="164" spans="1:8" x14ac:dyDescent="0.45">
      <c r="A164" s="7">
        <v>43517</v>
      </c>
      <c r="B164" t="s">
        <v>366</v>
      </c>
      <c r="C164" t="s">
        <v>367</v>
      </c>
      <c r="D164" t="str">
        <f>Summary!$E$22</f>
        <v>Social</v>
      </c>
      <c r="E164" s="52" t="str">
        <f>Summary!$H$24</f>
        <v>February general meeting</v>
      </c>
      <c r="G164" s="1">
        <v>-38.909999999999997</v>
      </c>
      <c r="H164" s="2">
        <f t="shared" si="3"/>
        <v>7946.5400000000009</v>
      </c>
    </row>
    <row r="165" spans="1:8" x14ac:dyDescent="0.45">
      <c r="A165" s="7">
        <v>43517</v>
      </c>
      <c r="B165" t="s">
        <v>368</v>
      </c>
      <c r="C165" t="s">
        <v>367</v>
      </c>
      <c r="D165" t="str">
        <f>Summary!$E$22</f>
        <v>Social</v>
      </c>
      <c r="E165" s="52" t="str">
        <f>Summary!$H$24</f>
        <v>February general meeting</v>
      </c>
      <c r="G165" s="1">
        <v>-17.5</v>
      </c>
      <c r="H165" s="2">
        <f t="shared" si="3"/>
        <v>7929.0400000000009</v>
      </c>
    </row>
    <row r="166" spans="1:8" x14ac:dyDescent="0.45">
      <c r="A166" s="7">
        <v>43522</v>
      </c>
      <c r="B166" t="s">
        <v>369</v>
      </c>
      <c r="C166" t="s">
        <v>370</v>
      </c>
      <c r="D166" t="str">
        <f>Summary!$E$22</f>
        <v>Social</v>
      </c>
      <c r="E166" s="52" t="str">
        <f>Summary!$H$26</f>
        <v>End of season dinner</v>
      </c>
      <c r="G166" s="1">
        <v>-80</v>
      </c>
      <c r="H166" s="2">
        <f t="shared" si="3"/>
        <v>7849.0400000000009</v>
      </c>
    </row>
    <row r="167" spans="1:8" x14ac:dyDescent="0.45">
      <c r="A167" s="7">
        <v>43522</v>
      </c>
      <c r="B167" t="s">
        <v>371</v>
      </c>
      <c r="C167" t="s">
        <v>372</v>
      </c>
      <c r="D167" t="str">
        <f>Summary!$E$21</f>
        <v>Miscellaneous</v>
      </c>
      <c r="E167" s="52" t="str">
        <f>Summary!$H$14</f>
        <v>Season</v>
      </c>
      <c r="G167" s="1">
        <v>-200</v>
      </c>
      <c r="H167" s="2">
        <f t="shared" si="3"/>
        <v>7649.0400000000009</v>
      </c>
    </row>
    <row r="168" spans="1:8" x14ac:dyDescent="0.45">
      <c r="A168" s="7">
        <v>43522</v>
      </c>
      <c r="B168" t="s">
        <v>373</v>
      </c>
      <c r="C168" t="s">
        <v>374</v>
      </c>
      <c r="D168" t="str">
        <f>Summary!$E$22</f>
        <v>Social</v>
      </c>
      <c r="E168" s="52" t="s">
        <v>756</v>
      </c>
      <c r="G168" s="1">
        <v>-467</v>
      </c>
      <c r="H168" s="2">
        <f t="shared" si="3"/>
        <v>7182.0400000000009</v>
      </c>
    </row>
    <row r="169" spans="1:8" x14ac:dyDescent="0.45">
      <c r="A169" s="7">
        <v>43523</v>
      </c>
      <c r="B169" t="s">
        <v>375</v>
      </c>
      <c r="C169" t="s">
        <v>376</v>
      </c>
      <c r="D169" t="str">
        <f>Summary!$E$22</f>
        <v>Social</v>
      </c>
      <c r="E169" s="52" t="str">
        <f>Summary!$H$26</f>
        <v>End of season dinner</v>
      </c>
      <c r="G169" s="1">
        <v>80</v>
      </c>
      <c r="H169" s="2">
        <f t="shared" si="3"/>
        <v>7262.0400000000009</v>
      </c>
    </row>
    <row r="170" spans="1:8" x14ac:dyDescent="0.45">
      <c r="A170" s="7">
        <v>43524</v>
      </c>
      <c r="B170" t="s">
        <v>377</v>
      </c>
      <c r="C170" t="s">
        <v>14</v>
      </c>
      <c r="D170" t="str">
        <f>Summary!E$13</f>
        <v>Interest</v>
      </c>
      <c r="E170" t="str">
        <f>Summary!H$29</f>
        <v>None</v>
      </c>
      <c r="G170" s="1">
        <v>0.61</v>
      </c>
      <c r="H170" s="2">
        <f t="shared" si="3"/>
        <v>7262.6500000000005</v>
      </c>
    </row>
    <row r="171" spans="1:8" x14ac:dyDescent="0.45">
      <c r="A171" s="7">
        <v>43525</v>
      </c>
      <c r="B171" t="s">
        <v>378</v>
      </c>
      <c r="C171" t="s">
        <v>379</v>
      </c>
      <c r="D171" t="str">
        <f>Summary!$E$22</f>
        <v>Social</v>
      </c>
      <c r="E171" s="52" t="str">
        <f>Summary!$H$26</f>
        <v>End of season dinner</v>
      </c>
      <c r="G171" s="1">
        <v>80</v>
      </c>
      <c r="H171" s="2">
        <f t="shared" si="3"/>
        <v>7342.6500000000005</v>
      </c>
    </row>
    <row r="172" spans="1:8" x14ac:dyDescent="0.45">
      <c r="A172" s="7">
        <v>43525</v>
      </c>
      <c r="B172" t="s">
        <v>380</v>
      </c>
      <c r="C172" t="s">
        <v>381</v>
      </c>
      <c r="D172" t="str">
        <f>Summary!$E$22</f>
        <v>Social</v>
      </c>
      <c r="E172" s="52" t="str">
        <f>Summary!$H$25</f>
        <v>Grand Final breakfast</v>
      </c>
      <c r="G172" s="1">
        <v>25</v>
      </c>
      <c r="H172" s="2">
        <f t="shared" si="3"/>
        <v>7367.6500000000005</v>
      </c>
    </row>
    <row r="173" spans="1:8" x14ac:dyDescent="0.45">
      <c r="A173" s="7">
        <v>43528</v>
      </c>
      <c r="B173" t="s">
        <v>382</v>
      </c>
      <c r="C173" t="s">
        <v>383</v>
      </c>
      <c r="D173" t="str">
        <f>Summary!$E$22</f>
        <v>Social</v>
      </c>
      <c r="E173" s="52" t="str">
        <f>Summary!$H$26</f>
        <v>End of season dinner</v>
      </c>
      <c r="G173" s="1">
        <v>80</v>
      </c>
      <c r="H173" s="2">
        <f t="shared" si="3"/>
        <v>7447.6500000000005</v>
      </c>
    </row>
    <row r="174" spans="1:8" x14ac:dyDescent="0.45">
      <c r="A174" s="7">
        <v>43529</v>
      </c>
      <c r="B174" t="s">
        <v>384</v>
      </c>
      <c r="C174" t="s">
        <v>385</v>
      </c>
      <c r="D174" t="str">
        <f>Summary!$E$22</f>
        <v>Social</v>
      </c>
      <c r="E174" s="52" t="str">
        <f>Summary!$H$26</f>
        <v>End of season dinner</v>
      </c>
      <c r="G174" s="1">
        <v>50</v>
      </c>
      <c r="H174" s="2">
        <f t="shared" si="3"/>
        <v>7497.6500000000005</v>
      </c>
    </row>
    <row r="175" spans="1:8" x14ac:dyDescent="0.45">
      <c r="A175" s="7">
        <v>43529</v>
      </c>
      <c r="B175" t="s">
        <v>386</v>
      </c>
      <c r="C175" t="s">
        <v>387</v>
      </c>
      <c r="D175" t="s">
        <v>35</v>
      </c>
      <c r="E175" s="52" t="str">
        <f>Summary!$H$26</f>
        <v>End of season dinner</v>
      </c>
      <c r="G175" s="1">
        <v>25</v>
      </c>
      <c r="H175" s="2">
        <f t="shared" si="3"/>
        <v>7522.6500000000005</v>
      </c>
    </row>
    <row r="176" spans="1:8" x14ac:dyDescent="0.45">
      <c r="A176" s="7">
        <v>43530</v>
      </c>
      <c r="B176" t="s">
        <v>388</v>
      </c>
      <c r="C176" t="s">
        <v>389</v>
      </c>
      <c r="D176" t="s">
        <v>35</v>
      </c>
      <c r="E176" s="52" t="str">
        <f>Summary!$H$26</f>
        <v>End of season dinner</v>
      </c>
      <c r="G176" s="1">
        <v>50</v>
      </c>
      <c r="H176" s="2">
        <f t="shared" si="3"/>
        <v>7572.6500000000005</v>
      </c>
    </row>
    <row r="177" spans="1:8" x14ac:dyDescent="0.45">
      <c r="A177" s="7">
        <v>43530</v>
      </c>
      <c r="B177" t="s">
        <v>390</v>
      </c>
      <c r="C177" t="s">
        <v>391</v>
      </c>
      <c r="D177" t="s">
        <v>35</v>
      </c>
      <c r="E177" s="52" t="str">
        <f>Summary!$H$26</f>
        <v>End of season dinner</v>
      </c>
      <c r="G177" s="1">
        <v>50</v>
      </c>
      <c r="H177" s="2">
        <f t="shared" si="3"/>
        <v>7622.6500000000005</v>
      </c>
    </row>
    <row r="178" spans="1:8" x14ac:dyDescent="0.45">
      <c r="A178" s="7">
        <v>43531</v>
      </c>
      <c r="B178" t="s">
        <v>392</v>
      </c>
      <c r="C178" t="s">
        <v>393</v>
      </c>
      <c r="D178" t="str">
        <f>Summary!$E$17</f>
        <v>Membership Fee</v>
      </c>
      <c r="E178" t="str">
        <f>Summary!H$14</f>
        <v>Season</v>
      </c>
      <c r="G178" s="1">
        <v>55</v>
      </c>
      <c r="H178" s="2">
        <f t="shared" si="3"/>
        <v>7677.6500000000005</v>
      </c>
    </row>
    <row r="179" spans="1:8" x14ac:dyDescent="0.45">
      <c r="A179" s="7">
        <v>43532</v>
      </c>
      <c r="B179" t="s">
        <v>394</v>
      </c>
      <c r="C179" t="s">
        <v>395</v>
      </c>
      <c r="D179" t="str">
        <f>Summary!$E$22</f>
        <v>Social</v>
      </c>
      <c r="E179" s="52" t="str">
        <f>Summary!$H$26</f>
        <v>End of season dinner</v>
      </c>
      <c r="G179" s="1">
        <v>80</v>
      </c>
      <c r="H179" s="2">
        <f t="shared" si="3"/>
        <v>7757.6500000000005</v>
      </c>
    </row>
    <row r="180" spans="1:8" x14ac:dyDescent="0.45">
      <c r="A180" s="7">
        <v>43535</v>
      </c>
      <c r="B180" t="s">
        <v>396</v>
      </c>
      <c r="C180" t="s">
        <v>397</v>
      </c>
      <c r="D180" t="str">
        <f>Summary!$E$22</f>
        <v>Social</v>
      </c>
      <c r="E180" s="52" t="str">
        <f>Summary!$H$25</f>
        <v>Grand Final breakfast</v>
      </c>
      <c r="G180" s="1">
        <v>25</v>
      </c>
      <c r="H180" s="2">
        <f t="shared" si="3"/>
        <v>7782.6500000000005</v>
      </c>
    </row>
    <row r="181" spans="1:8" x14ac:dyDescent="0.45">
      <c r="A181" s="7">
        <v>43535</v>
      </c>
      <c r="B181" t="s">
        <v>398</v>
      </c>
      <c r="C181" t="s">
        <v>399</v>
      </c>
      <c r="D181" t="str">
        <f>Summary!$E$22</f>
        <v>Social</v>
      </c>
      <c r="E181" s="52" t="str">
        <f>Summary!$H$25</f>
        <v>Grand Final breakfast</v>
      </c>
      <c r="G181" s="1">
        <v>25</v>
      </c>
      <c r="H181" s="2">
        <f t="shared" si="3"/>
        <v>7807.6500000000005</v>
      </c>
    </row>
    <row r="182" spans="1:8" x14ac:dyDescent="0.45">
      <c r="A182" s="7">
        <v>43535</v>
      </c>
      <c r="B182" t="s">
        <v>400</v>
      </c>
      <c r="C182" t="s">
        <v>401</v>
      </c>
      <c r="D182" s="56" t="str">
        <f>Summary!$E$19</f>
        <v>Merchandise</v>
      </c>
      <c r="E182" s="56" t="str">
        <f>Summary!H$29</f>
        <v>None</v>
      </c>
      <c r="G182" s="1">
        <v>30</v>
      </c>
      <c r="H182" s="2">
        <f t="shared" si="3"/>
        <v>7837.6500000000005</v>
      </c>
    </row>
    <row r="183" spans="1:8" x14ac:dyDescent="0.45">
      <c r="A183" s="7">
        <v>43536</v>
      </c>
      <c r="B183" t="s">
        <v>402</v>
      </c>
      <c r="C183" t="s">
        <v>403</v>
      </c>
      <c r="D183" t="str">
        <f>Summary!$E$22</f>
        <v>Social</v>
      </c>
      <c r="E183" s="52" t="str">
        <f>Summary!$H$26</f>
        <v>End of season dinner</v>
      </c>
      <c r="G183" s="1">
        <v>50</v>
      </c>
      <c r="H183" s="2">
        <f t="shared" si="3"/>
        <v>7887.6500000000005</v>
      </c>
    </row>
    <row r="184" spans="1:8" x14ac:dyDescent="0.45">
      <c r="A184" s="7">
        <v>43537</v>
      </c>
      <c r="B184" t="s">
        <v>404</v>
      </c>
      <c r="C184" t="s">
        <v>405</v>
      </c>
      <c r="D184" t="str">
        <f>Summary!$E$22</f>
        <v>Social</v>
      </c>
      <c r="E184" s="52" t="str">
        <f>Summary!$H$26</f>
        <v>End of season dinner</v>
      </c>
      <c r="G184" s="1">
        <v>50</v>
      </c>
      <c r="H184" s="2">
        <f t="shared" si="3"/>
        <v>7937.6500000000005</v>
      </c>
    </row>
    <row r="185" spans="1:8" x14ac:dyDescent="0.45">
      <c r="A185" s="7">
        <v>43538</v>
      </c>
      <c r="B185" t="s">
        <v>406</v>
      </c>
      <c r="C185" t="s">
        <v>407</v>
      </c>
      <c r="D185" t="str">
        <f>Summary!$E$22</f>
        <v>Social</v>
      </c>
      <c r="E185" s="52" t="str">
        <f>Summary!$H$26</f>
        <v>End of season dinner</v>
      </c>
      <c r="G185" s="1">
        <v>80</v>
      </c>
      <c r="H185" s="2">
        <f t="shared" si="3"/>
        <v>8017.6500000000005</v>
      </c>
    </row>
    <row r="186" spans="1:8" x14ac:dyDescent="0.45">
      <c r="A186" s="7">
        <v>43539</v>
      </c>
      <c r="B186" t="s">
        <v>408</v>
      </c>
      <c r="C186" t="s">
        <v>409</v>
      </c>
      <c r="D186" t="str">
        <f>Summary!$E$22</f>
        <v>Social</v>
      </c>
      <c r="E186" s="52" t="str">
        <f>Summary!$H$26</f>
        <v>End of season dinner</v>
      </c>
      <c r="G186" s="1">
        <v>80</v>
      </c>
      <c r="H186" s="2">
        <f t="shared" si="3"/>
        <v>8097.6500000000005</v>
      </c>
    </row>
    <row r="187" spans="1:8" x14ac:dyDescent="0.45">
      <c r="A187" s="7">
        <v>43542</v>
      </c>
      <c r="B187" t="s">
        <v>410</v>
      </c>
      <c r="C187" s="47" t="s">
        <v>411</v>
      </c>
      <c r="D187" t="str">
        <f>Summary!$E$22</f>
        <v>Social</v>
      </c>
      <c r="E187" s="52" t="str">
        <f>Summary!$H$26</f>
        <v>End of season dinner</v>
      </c>
      <c r="G187" s="1">
        <v>80</v>
      </c>
      <c r="H187" s="2">
        <f t="shared" si="3"/>
        <v>8177.6500000000005</v>
      </c>
    </row>
    <row r="188" spans="1:8" x14ac:dyDescent="0.45">
      <c r="A188" s="7">
        <v>43543</v>
      </c>
      <c r="B188" t="s">
        <v>412</v>
      </c>
      <c r="C188" t="s">
        <v>413</v>
      </c>
      <c r="D188" t="str">
        <f>Summary!$E$22</f>
        <v>Social</v>
      </c>
      <c r="E188" s="52" t="str">
        <f>Summary!$H$25</f>
        <v>Grand Final breakfast</v>
      </c>
      <c r="G188" s="1">
        <v>25</v>
      </c>
      <c r="H188" s="2">
        <f t="shared" si="3"/>
        <v>8202.6500000000015</v>
      </c>
    </row>
    <row r="189" spans="1:8" x14ac:dyDescent="0.45">
      <c r="A189" s="7">
        <v>43543</v>
      </c>
      <c r="B189" t="s">
        <v>414</v>
      </c>
      <c r="C189" t="s">
        <v>415</v>
      </c>
      <c r="D189" t="str">
        <f>Summary!$E$22</f>
        <v>Social</v>
      </c>
      <c r="E189" s="52" t="str">
        <f>Summary!$H$26</f>
        <v>End of season dinner</v>
      </c>
      <c r="G189" s="1">
        <v>80</v>
      </c>
      <c r="H189" s="2">
        <f t="shared" si="3"/>
        <v>8282.6500000000015</v>
      </c>
    </row>
    <row r="190" spans="1:8" x14ac:dyDescent="0.45">
      <c r="A190" s="7">
        <v>43543</v>
      </c>
      <c r="B190" t="s">
        <v>416</v>
      </c>
      <c r="C190" t="s">
        <v>417</v>
      </c>
      <c r="D190" t="str">
        <f>Summary!$E$22</f>
        <v>Social</v>
      </c>
      <c r="E190" s="52" t="str">
        <f>Summary!$H$28</f>
        <v>Olly Cooley</v>
      </c>
      <c r="G190" s="1">
        <v>40</v>
      </c>
      <c r="H190" s="2">
        <f t="shared" si="3"/>
        <v>8322.6500000000015</v>
      </c>
    </row>
    <row r="191" spans="1:8" x14ac:dyDescent="0.45">
      <c r="H191" s="2"/>
    </row>
    <row r="192" spans="1:8" x14ac:dyDescent="0.45">
      <c r="H192" s="2"/>
    </row>
    <row r="193" spans="8:8" x14ac:dyDescent="0.45">
      <c r="H193" s="2"/>
    </row>
    <row r="194" spans="8:8" x14ac:dyDescent="0.45">
      <c r="H194" s="2"/>
    </row>
    <row r="195" spans="8:8" x14ac:dyDescent="0.45">
      <c r="H195" s="2"/>
    </row>
    <row r="196" spans="8:8" x14ac:dyDescent="0.45">
      <c r="H196" s="2"/>
    </row>
    <row r="197" spans="8:8" x14ac:dyDescent="0.45">
      <c r="H197" s="2"/>
    </row>
    <row r="198" spans="8:8" x14ac:dyDescent="0.45">
      <c r="H198" s="2"/>
    </row>
    <row r="199" spans="8:8" x14ac:dyDescent="0.45">
      <c r="H199" s="2"/>
    </row>
    <row r="200" spans="8:8" x14ac:dyDescent="0.45">
      <c r="H200" s="2"/>
    </row>
    <row r="201" spans="8:8" x14ac:dyDescent="0.45">
      <c r="H201" s="2"/>
    </row>
    <row r="202" spans="8:8" x14ac:dyDescent="0.45">
      <c r="H202" s="2"/>
    </row>
    <row r="203" spans="8:8" x14ac:dyDescent="0.45">
      <c r="H203" s="2"/>
    </row>
    <row r="204" spans="8:8" x14ac:dyDescent="0.45">
      <c r="H204" s="2"/>
    </row>
    <row r="205" spans="8:8" x14ac:dyDescent="0.45">
      <c r="H205" s="2"/>
    </row>
    <row r="206" spans="8:8" x14ac:dyDescent="0.45">
      <c r="H206" s="2"/>
    </row>
    <row r="207" spans="8:8" x14ac:dyDescent="0.45">
      <c r="H207" s="2"/>
    </row>
    <row r="208" spans="8:8" x14ac:dyDescent="0.45">
      <c r="H208" s="2"/>
    </row>
    <row r="209" spans="8:8" x14ac:dyDescent="0.45">
      <c r="H209" s="2"/>
    </row>
    <row r="210" spans="8:8" x14ac:dyDescent="0.45">
      <c r="H210" s="2"/>
    </row>
    <row r="211" spans="8:8" x14ac:dyDescent="0.45">
      <c r="H211" s="2"/>
    </row>
    <row r="212" spans="8:8" x14ac:dyDescent="0.45">
      <c r="H212" s="2"/>
    </row>
    <row r="213" spans="8:8" x14ac:dyDescent="0.45">
      <c r="H213" s="2"/>
    </row>
    <row r="214" spans="8:8" x14ac:dyDescent="0.45">
      <c r="H214" s="2"/>
    </row>
    <row r="215" spans="8:8" x14ac:dyDescent="0.45">
      <c r="H215" s="2"/>
    </row>
    <row r="216" spans="8:8" x14ac:dyDescent="0.45">
      <c r="H216" s="2"/>
    </row>
    <row r="217" spans="8:8" x14ac:dyDescent="0.45">
      <c r="H217" s="2"/>
    </row>
    <row r="218" spans="8:8" x14ac:dyDescent="0.45">
      <c r="H218" s="2"/>
    </row>
    <row r="219" spans="8:8" x14ac:dyDescent="0.45">
      <c r="H219" s="2"/>
    </row>
    <row r="220" spans="8:8" x14ac:dyDescent="0.45">
      <c r="H220" s="2"/>
    </row>
    <row r="221" spans="8:8" x14ac:dyDescent="0.45">
      <c r="H221" s="2"/>
    </row>
    <row r="222" spans="8:8" x14ac:dyDescent="0.45">
      <c r="H222" s="2"/>
    </row>
    <row r="223" spans="8:8" x14ac:dyDescent="0.45">
      <c r="H223" s="2"/>
    </row>
    <row r="224" spans="8:8" x14ac:dyDescent="0.45">
      <c r="H224" s="2"/>
    </row>
    <row r="225" spans="8:8" x14ac:dyDescent="0.45">
      <c r="H225" s="2"/>
    </row>
    <row r="226" spans="8:8" x14ac:dyDescent="0.45">
      <c r="H226" s="2"/>
    </row>
    <row r="227" spans="8:8" x14ac:dyDescent="0.45">
      <c r="H227" s="2"/>
    </row>
    <row r="228" spans="8:8" x14ac:dyDescent="0.45">
      <c r="H228" s="2"/>
    </row>
    <row r="229" spans="8:8" x14ac:dyDescent="0.45">
      <c r="H229" s="2"/>
    </row>
    <row r="230" spans="8:8" x14ac:dyDescent="0.45">
      <c r="H230" s="2"/>
    </row>
    <row r="231" spans="8:8" x14ac:dyDescent="0.45">
      <c r="H231" s="2"/>
    </row>
    <row r="232" spans="8:8" x14ac:dyDescent="0.45">
      <c r="H232" s="2"/>
    </row>
    <row r="233" spans="8:8" x14ac:dyDescent="0.45">
      <c r="H233" s="2"/>
    </row>
    <row r="234" spans="8:8" x14ac:dyDescent="0.45">
      <c r="H234" s="2"/>
    </row>
    <row r="235" spans="8:8" x14ac:dyDescent="0.45">
      <c r="H235" s="2"/>
    </row>
    <row r="236" spans="8:8" x14ac:dyDescent="0.45">
      <c r="H236" s="2"/>
    </row>
    <row r="237" spans="8:8" x14ac:dyDescent="0.45">
      <c r="H237" s="2"/>
    </row>
    <row r="238" spans="8:8" x14ac:dyDescent="0.45">
      <c r="H238" s="2"/>
    </row>
    <row r="239" spans="8:8" x14ac:dyDescent="0.45">
      <c r="H239" s="2"/>
    </row>
    <row r="240" spans="8:8" x14ac:dyDescent="0.45">
      <c r="H240" s="2"/>
    </row>
    <row r="241" spans="8:8" x14ac:dyDescent="0.45">
      <c r="H241" s="2"/>
    </row>
    <row r="242" spans="8:8" x14ac:dyDescent="0.45">
      <c r="H242" s="2"/>
    </row>
    <row r="243" spans="8:8" x14ac:dyDescent="0.45">
      <c r="H243" s="2"/>
    </row>
    <row r="244" spans="8:8" x14ac:dyDescent="0.45">
      <c r="H244" s="2"/>
    </row>
    <row r="245" spans="8:8" x14ac:dyDescent="0.45">
      <c r="H245" s="2"/>
    </row>
    <row r="246" spans="8:8" x14ac:dyDescent="0.45">
      <c r="H246" s="2"/>
    </row>
    <row r="247" spans="8:8" x14ac:dyDescent="0.45">
      <c r="H247" s="2"/>
    </row>
    <row r="248" spans="8:8" x14ac:dyDescent="0.45">
      <c r="H248" s="2"/>
    </row>
    <row r="249" spans="8:8" x14ac:dyDescent="0.45">
      <c r="H249" s="2"/>
    </row>
    <row r="250" spans="8:8" x14ac:dyDescent="0.45">
      <c r="H250" s="2"/>
    </row>
    <row r="251" spans="8:8" x14ac:dyDescent="0.45">
      <c r="H251" s="2"/>
    </row>
    <row r="252" spans="8:8" x14ac:dyDescent="0.45">
      <c r="H252" s="2"/>
    </row>
    <row r="253" spans="8:8" x14ac:dyDescent="0.45">
      <c r="H253" s="2"/>
    </row>
    <row r="254" spans="8:8" x14ac:dyDescent="0.45">
      <c r="H254" s="2"/>
    </row>
    <row r="255" spans="8:8" x14ac:dyDescent="0.45">
      <c r="H255" s="2"/>
    </row>
    <row r="256" spans="8:8" x14ac:dyDescent="0.45">
      <c r="H256" s="2"/>
    </row>
    <row r="257" spans="3:8" x14ac:dyDescent="0.45">
      <c r="H257" s="2"/>
    </row>
    <row r="258" spans="3:8" x14ac:dyDescent="0.45">
      <c r="H258" s="2"/>
    </row>
    <row r="259" spans="3:8" x14ac:dyDescent="0.45">
      <c r="H259" s="2"/>
    </row>
    <row r="260" spans="3:8" x14ac:dyDescent="0.45">
      <c r="H260" s="2"/>
    </row>
    <row r="261" spans="3:8" x14ac:dyDescent="0.45">
      <c r="H261" s="2"/>
    </row>
    <row r="262" spans="3:8" x14ac:dyDescent="0.45">
      <c r="H262" s="2"/>
    </row>
    <row r="263" spans="3:8" x14ac:dyDescent="0.45">
      <c r="H263" s="2"/>
    </row>
    <row r="264" spans="3:8" x14ac:dyDescent="0.45">
      <c r="H264" s="2"/>
    </row>
    <row r="265" spans="3:8" x14ac:dyDescent="0.45">
      <c r="H265" s="2"/>
    </row>
    <row r="266" spans="3:8" x14ac:dyDescent="0.45">
      <c r="H266" s="2"/>
    </row>
    <row r="267" spans="3:8" x14ac:dyDescent="0.45">
      <c r="H267" s="2"/>
    </row>
    <row r="268" spans="3:8" x14ac:dyDescent="0.45">
      <c r="H268" s="2"/>
    </row>
    <row r="269" spans="3:8" x14ac:dyDescent="0.45">
      <c r="H269" s="2"/>
    </row>
    <row r="270" spans="3:8" x14ac:dyDescent="0.45">
      <c r="H270" s="2"/>
    </row>
    <row r="271" spans="3:8" x14ac:dyDescent="0.45">
      <c r="H271" s="2"/>
    </row>
    <row r="272" spans="3:8" x14ac:dyDescent="0.45">
      <c r="H272" s="2"/>
    </row>
    <row r="273" spans="8:8" x14ac:dyDescent="0.45">
      <c r="H273" s="2"/>
    </row>
    <row r="274" spans="8:8" x14ac:dyDescent="0.45">
      <c r="H274" s="2"/>
    </row>
    <row r="275" spans="8:8" x14ac:dyDescent="0.45">
      <c r="H275" s="2"/>
    </row>
    <row r="276" spans="8:8" x14ac:dyDescent="0.45">
      <c r="H276" s="2"/>
    </row>
    <row r="277" spans="8:8" x14ac:dyDescent="0.45">
      <c r="H277" s="2"/>
    </row>
    <row r="278" spans="8:8" x14ac:dyDescent="0.45">
      <c r="H278" s="2"/>
    </row>
    <row r="279" spans="8:8" x14ac:dyDescent="0.45">
      <c r="H279" s="2"/>
    </row>
    <row r="280" spans="8:8" x14ac:dyDescent="0.45">
      <c r="H280" s="2"/>
    </row>
    <row r="281" spans="8:8" x14ac:dyDescent="0.45">
      <c r="H281" s="2"/>
    </row>
    <row r="282" spans="8:8" x14ac:dyDescent="0.45">
      <c r="H282" s="2"/>
    </row>
    <row r="283" spans="8:8" x14ac:dyDescent="0.45">
      <c r="H283" s="2"/>
    </row>
    <row r="284" spans="8:8" x14ac:dyDescent="0.45">
      <c r="H284" s="2"/>
    </row>
    <row r="285" spans="8:8" x14ac:dyDescent="0.45">
      <c r="H285" s="2"/>
    </row>
    <row r="286" spans="8:8" x14ac:dyDescent="0.45">
      <c r="H286" s="2"/>
    </row>
    <row r="287" spans="8:8" x14ac:dyDescent="0.45">
      <c r="H287" s="2"/>
    </row>
    <row r="288" spans="8:8" x14ac:dyDescent="0.45">
      <c r="H288" s="2"/>
    </row>
    <row r="289" spans="8:8" x14ac:dyDescent="0.45">
      <c r="H289" s="2"/>
    </row>
    <row r="290" spans="8:8" x14ac:dyDescent="0.45">
      <c r="H290" s="2"/>
    </row>
    <row r="291" spans="8:8" x14ac:dyDescent="0.45">
      <c r="H291" s="2"/>
    </row>
    <row r="292" spans="8:8" x14ac:dyDescent="0.45">
      <c r="H292" s="2"/>
    </row>
    <row r="293" spans="8:8" x14ac:dyDescent="0.45">
      <c r="H293" s="2"/>
    </row>
    <row r="294" spans="8:8" x14ac:dyDescent="0.45">
      <c r="H294" s="2"/>
    </row>
    <row r="295" spans="8:8" x14ac:dyDescent="0.45">
      <c r="H295" s="2"/>
    </row>
    <row r="296" spans="8:8" x14ac:dyDescent="0.45">
      <c r="H296" s="2"/>
    </row>
    <row r="297" spans="8:8" x14ac:dyDescent="0.45">
      <c r="H297" s="2"/>
    </row>
    <row r="298" spans="8:8" x14ac:dyDescent="0.45">
      <c r="H298" s="2"/>
    </row>
    <row r="299" spans="8:8" x14ac:dyDescent="0.45">
      <c r="H299" s="2"/>
    </row>
    <row r="300" spans="8:8" x14ac:dyDescent="0.45">
      <c r="H300" s="2"/>
    </row>
    <row r="301" spans="8:8" x14ac:dyDescent="0.45">
      <c r="H301" s="2"/>
    </row>
    <row r="302" spans="8:8" x14ac:dyDescent="0.45">
      <c r="H302" s="2"/>
    </row>
    <row r="303" spans="8:8" x14ac:dyDescent="0.45">
      <c r="H303" s="2"/>
    </row>
    <row r="304" spans="8:8" x14ac:dyDescent="0.45">
      <c r="H304" s="2"/>
    </row>
    <row r="305" spans="8:8" x14ac:dyDescent="0.45">
      <c r="H305" s="2"/>
    </row>
    <row r="306" spans="8:8" x14ac:dyDescent="0.45">
      <c r="H306" s="2"/>
    </row>
    <row r="307" spans="8:8" x14ac:dyDescent="0.45">
      <c r="H307" s="2"/>
    </row>
    <row r="308" spans="8:8" x14ac:dyDescent="0.45">
      <c r="H308" s="2" t="str">
        <f t="shared" ref="H308:H317" si="4">IF(ISBLANK(G308), "", H307+G308)</f>
        <v/>
      </c>
    </row>
    <row r="309" spans="8:8" x14ac:dyDescent="0.45">
      <c r="H309" s="2" t="str">
        <f t="shared" si="4"/>
        <v/>
      </c>
    </row>
    <row r="310" spans="8:8" x14ac:dyDescent="0.45">
      <c r="H310" s="2" t="str">
        <f t="shared" si="4"/>
        <v/>
      </c>
    </row>
    <row r="311" spans="8:8" x14ac:dyDescent="0.45">
      <c r="H311" s="2" t="str">
        <f t="shared" si="4"/>
        <v/>
      </c>
    </row>
    <row r="312" spans="8:8" x14ac:dyDescent="0.45">
      <c r="H312" s="2" t="str">
        <f t="shared" si="4"/>
        <v/>
      </c>
    </row>
    <row r="313" spans="8:8" x14ac:dyDescent="0.45">
      <c r="H313" s="2" t="str">
        <f t="shared" si="4"/>
        <v/>
      </c>
    </row>
    <row r="314" spans="8:8" x14ac:dyDescent="0.45">
      <c r="H314" s="2" t="str">
        <f t="shared" si="4"/>
        <v/>
      </c>
    </row>
    <row r="315" spans="8:8" x14ac:dyDescent="0.45">
      <c r="H315" s="2" t="str">
        <f t="shared" si="4"/>
        <v/>
      </c>
    </row>
    <row r="316" spans="8:8" x14ac:dyDescent="0.45">
      <c r="H316" s="2" t="str">
        <f t="shared" si="4"/>
        <v/>
      </c>
    </row>
    <row r="317" spans="8:8" x14ac:dyDescent="0.45">
      <c r="H317" s="2" t="str">
        <f t="shared" si="4"/>
        <v/>
      </c>
    </row>
  </sheetData>
  <autoFilter ref="A1" xr:uid="{2D534F88-F875-4676-986D-A8C9BD4F6E06}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15"/>
  <sheetViews>
    <sheetView workbookViewId="0">
      <selection activeCell="G13" sqref="G13"/>
    </sheetView>
  </sheetViews>
  <sheetFormatPr defaultRowHeight="14.25" x14ac:dyDescent="0.45"/>
  <cols>
    <col min="1" max="1" width="20.73046875" style="7" customWidth="1"/>
    <col min="2" max="2" width="5.1328125" bestFit="1" customWidth="1"/>
    <col min="3" max="3" width="59.73046875" bestFit="1" customWidth="1"/>
    <col min="4" max="5" width="20.73046875" customWidth="1"/>
    <col min="6" max="6" width="5.1328125" bestFit="1" customWidth="1"/>
    <col min="7" max="7" width="20.73046875" style="1" customWidth="1"/>
    <col min="8" max="8" width="20.73046875" style="5" customWidth="1"/>
    <col min="10" max="10" width="13.265625" style="1" customWidth="1"/>
  </cols>
  <sheetData>
    <row r="1" spans="1:10" x14ac:dyDescent="0.45">
      <c r="A1" s="8" t="s">
        <v>47</v>
      </c>
      <c r="B1" s="3" t="s">
        <v>48</v>
      </c>
      <c r="C1" s="3" t="s">
        <v>49</v>
      </c>
      <c r="D1" s="3" t="s">
        <v>50</v>
      </c>
      <c r="E1" s="3" t="s">
        <v>51</v>
      </c>
      <c r="F1" s="3" t="s">
        <v>52</v>
      </c>
      <c r="G1" s="4" t="s">
        <v>53</v>
      </c>
      <c r="H1" s="4" t="s">
        <v>54</v>
      </c>
      <c r="J1" s="1">
        <f>INDEX(H:H,COUNT(H:H)+1)</f>
        <v>10039.389999999998</v>
      </c>
    </row>
    <row r="2" spans="1:10" x14ac:dyDescent="0.45">
      <c r="A2" s="7">
        <v>43252</v>
      </c>
      <c r="B2" t="s">
        <v>418</v>
      </c>
      <c r="C2" t="s">
        <v>56</v>
      </c>
      <c r="D2" t="str">
        <f>Summary!E20</f>
        <v>Transfer</v>
      </c>
      <c r="E2" s="53" t="str">
        <f>Summary!H$29</f>
        <v>None</v>
      </c>
      <c r="G2" s="17">
        <v>13814.56</v>
      </c>
      <c r="H2" s="2">
        <f>G2</f>
        <v>13814.56</v>
      </c>
    </row>
    <row r="3" spans="1:10" x14ac:dyDescent="0.45">
      <c r="A3" s="7">
        <v>43281</v>
      </c>
      <c r="B3" t="s">
        <v>419</v>
      </c>
      <c r="C3" t="s">
        <v>14</v>
      </c>
      <c r="D3" t="str">
        <f>Summary!E$13</f>
        <v>Interest</v>
      </c>
      <c r="E3" s="53" t="str">
        <f>Summary!H$29</f>
        <v>None</v>
      </c>
      <c r="G3" s="1">
        <v>24.97</v>
      </c>
      <c r="H3" s="2">
        <f>H2+G3</f>
        <v>13839.529999999999</v>
      </c>
    </row>
    <row r="4" spans="1:10" x14ac:dyDescent="0.45">
      <c r="A4" s="7">
        <v>43312</v>
      </c>
      <c r="B4" t="s">
        <v>420</v>
      </c>
      <c r="C4" t="s">
        <v>14</v>
      </c>
      <c r="D4" t="str">
        <f>Summary!E$13</f>
        <v>Interest</v>
      </c>
      <c r="E4" s="53" t="str">
        <f>Summary!H$29</f>
        <v>None</v>
      </c>
      <c r="G4" s="1">
        <v>25.85</v>
      </c>
      <c r="H4" s="2">
        <f t="shared" ref="H4:H14" si="0">H3+G4</f>
        <v>13865.38</v>
      </c>
    </row>
    <row r="5" spans="1:10" x14ac:dyDescent="0.45">
      <c r="A5" s="7">
        <v>43343</v>
      </c>
      <c r="B5" t="s">
        <v>421</v>
      </c>
      <c r="C5" t="s">
        <v>14</v>
      </c>
      <c r="D5" t="str">
        <f>Summary!E$13</f>
        <v>Interest</v>
      </c>
      <c r="E5" s="53" t="str">
        <f>Summary!H$29</f>
        <v>None</v>
      </c>
      <c r="G5" s="1">
        <v>25.9</v>
      </c>
      <c r="H5" s="2">
        <f t="shared" si="0"/>
        <v>13891.279999999999</v>
      </c>
    </row>
    <row r="6" spans="1:10" x14ac:dyDescent="0.45">
      <c r="A6" s="7">
        <v>43373</v>
      </c>
      <c r="B6" t="s">
        <v>422</v>
      </c>
      <c r="C6" t="s">
        <v>14</v>
      </c>
      <c r="D6" t="str">
        <f>Summary!E$13</f>
        <v>Interest</v>
      </c>
      <c r="E6" s="53" t="str">
        <f>Summary!H$29</f>
        <v>None</v>
      </c>
      <c r="G6" s="1">
        <v>25.11</v>
      </c>
      <c r="H6" s="2">
        <f t="shared" si="0"/>
        <v>13916.39</v>
      </c>
    </row>
    <row r="7" spans="1:10" x14ac:dyDescent="0.45">
      <c r="A7" s="7">
        <v>43404</v>
      </c>
      <c r="B7" t="s">
        <v>423</v>
      </c>
      <c r="C7" t="s">
        <v>14</v>
      </c>
      <c r="D7" t="str">
        <f>Summary!E$13</f>
        <v>Interest</v>
      </c>
      <c r="E7" s="53" t="str">
        <f>Summary!H$29</f>
        <v>None</v>
      </c>
      <c r="G7" s="1">
        <v>26</v>
      </c>
      <c r="H7" s="2">
        <f t="shared" si="0"/>
        <v>13942.39</v>
      </c>
    </row>
    <row r="8" spans="1:10" x14ac:dyDescent="0.45">
      <c r="A8" s="7">
        <v>43434</v>
      </c>
      <c r="B8" t="s">
        <v>424</v>
      </c>
      <c r="C8" t="s">
        <v>14</v>
      </c>
      <c r="D8" t="str">
        <f>Summary!E$13</f>
        <v>Interest</v>
      </c>
      <c r="E8" s="53" t="str">
        <f>Summary!H$29</f>
        <v>None</v>
      </c>
      <c r="G8" s="1">
        <v>25.21</v>
      </c>
      <c r="H8" s="2">
        <f t="shared" si="0"/>
        <v>13967.599999999999</v>
      </c>
    </row>
    <row r="9" spans="1:10" x14ac:dyDescent="0.45">
      <c r="A9" s="7">
        <v>43830</v>
      </c>
      <c r="B9" t="s">
        <v>425</v>
      </c>
      <c r="C9" t="s">
        <v>14</v>
      </c>
      <c r="D9" t="str">
        <f>Summary!E$13</f>
        <v>Interest</v>
      </c>
      <c r="E9" s="53" t="str">
        <f>Summary!H$29</f>
        <v>None</v>
      </c>
      <c r="G9" s="1">
        <v>26.09</v>
      </c>
      <c r="H9" s="2">
        <f t="shared" si="0"/>
        <v>13993.689999999999</v>
      </c>
    </row>
    <row r="10" spans="1:10" x14ac:dyDescent="0.45">
      <c r="A10" s="7">
        <v>43496</v>
      </c>
      <c r="B10" t="s">
        <v>426</v>
      </c>
      <c r="C10" t="s">
        <v>14</v>
      </c>
      <c r="D10" t="str">
        <f>Summary!E$13</f>
        <v>Interest</v>
      </c>
      <c r="E10" s="53" t="str">
        <f>Summary!H$29</f>
        <v>None</v>
      </c>
      <c r="G10" s="1">
        <v>26.14</v>
      </c>
      <c r="H10" s="2">
        <f t="shared" si="0"/>
        <v>14019.829999999998</v>
      </c>
    </row>
    <row r="11" spans="1:10" x14ac:dyDescent="0.45">
      <c r="A11" s="7">
        <v>43507</v>
      </c>
      <c r="B11" t="s">
        <v>427</v>
      </c>
      <c r="C11" t="s">
        <v>428</v>
      </c>
      <c r="D11" s="56" t="str">
        <f>Summary!$E$20</f>
        <v>Transfer</v>
      </c>
      <c r="E11" s="56" t="str">
        <f>Summary!H$29</f>
        <v>None</v>
      </c>
      <c r="G11" s="1">
        <v>-4000</v>
      </c>
      <c r="H11" s="2">
        <f t="shared" si="0"/>
        <v>10019.829999999998</v>
      </c>
    </row>
    <row r="12" spans="1:10" x14ac:dyDescent="0.45">
      <c r="A12" s="7">
        <v>43524</v>
      </c>
      <c r="B12" t="s">
        <v>429</v>
      </c>
      <c r="C12" t="s">
        <v>14</v>
      </c>
      <c r="D12" t="str">
        <f>Summary!E$13</f>
        <v>Interest</v>
      </c>
      <c r="E12" s="53" t="str">
        <f>Summary!H$29</f>
        <v>None</v>
      </c>
      <c r="G12" s="1">
        <v>19.559999999999999</v>
      </c>
      <c r="H12" s="2">
        <f t="shared" si="0"/>
        <v>10039.389999999998</v>
      </c>
    </row>
    <row r="13" spans="1:10" x14ac:dyDescent="0.45">
      <c r="E13" s="53"/>
      <c r="H13" s="2">
        <f t="shared" si="0"/>
        <v>10039.389999999998</v>
      </c>
    </row>
    <row r="14" spans="1:10" x14ac:dyDescent="0.45">
      <c r="E14" s="53"/>
      <c r="H14" s="2">
        <f t="shared" si="0"/>
        <v>10039.389999999998</v>
      </c>
    </row>
    <row r="15" spans="1:10" x14ac:dyDescent="0.45">
      <c r="E15" s="53"/>
      <c r="H15" s="2"/>
    </row>
    <row r="16" spans="1:10" x14ac:dyDescent="0.45">
      <c r="E16" s="53"/>
      <c r="H16" s="2"/>
    </row>
    <row r="17" spans="5:8" x14ac:dyDescent="0.45">
      <c r="E17" s="53"/>
      <c r="H17" s="2"/>
    </row>
    <row r="18" spans="5:8" x14ac:dyDescent="0.45">
      <c r="E18" s="53"/>
      <c r="H18" s="2"/>
    </row>
    <row r="19" spans="5:8" x14ac:dyDescent="0.45">
      <c r="E19" s="53"/>
      <c r="H19" s="2"/>
    </row>
    <row r="20" spans="5:8" x14ac:dyDescent="0.45">
      <c r="E20" s="53"/>
      <c r="H20" s="2"/>
    </row>
    <row r="21" spans="5:8" x14ac:dyDescent="0.45">
      <c r="E21" s="53"/>
      <c r="H21" s="2"/>
    </row>
    <row r="22" spans="5:8" x14ac:dyDescent="0.45">
      <c r="E22" s="53"/>
      <c r="H22" s="2"/>
    </row>
    <row r="23" spans="5:8" x14ac:dyDescent="0.45">
      <c r="E23" s="53"/>
      <c r="H23" s="2"/>
    </row>
    <row r="24" spans="5:8" x14ac:dyDescent="0.45">
      <c r="E24" s="53"/>
      <c r="H24" s="2"/>
    </row>
    <row r="25" spans="5:8" x14ac:dyDescent="0.45">
      <c r="E25" s="53"/>
      <c r="H25" s="2"/>
    </row>
    <row r="26" spans="5:8" x14ac:dyDescent="0.45">
      <c r="E26" s="53"/>
      <c r="H26" s="2"/>
    </row>
    <row r="27" spans="5:8" x14ac:dyDescent="0.45">
      <c r="E27" s="53"/>
      <c r="H27" s="2"/>
    </row>
    <row r="28" spans="5:8" x14ac:dyDescent="0.45">
      <c r="E28" s="53"/>
      <c r="H28" s="2"/>
    </row>
    <row r="29" spans="5:8" x14ac:dyDescent="0.45">
      <c r="E29" s="53"/>
      <c r="H29" s="2"/>
    </row>
    <row r="30" spans="5:8" x14ac:dyDescent="0.45">
      <c r="E30" s="53"/>
      <c r="H30" s="2"/>
    </row>
    <row r="31" spans="5:8" x14ac:dyDescent="0.45">
      <c r="E31" s="53"/>
      <c r="H31" s="2"/>
    </row>
    <row r="32" spans="5:8" x14ac:dyDescent="0.45">
      <c r="E32" s="53"/>
      <c r="H32" s="2"/>
    </row>
    <row r="33" spans="5:8" x14ac:dyDescent="0.45">
      <c r="E33" s="53"/>
      <c r="H33" s="2"/>
    </row>
    <row r="34" spans="5:8" x14ac:dyDescent="0.45">
      <c r="E34" s="53"/>
      <c r="H34" s="2"/>
    </row>
    <row r="35" spans="5:8" x14ac:dyDescent="0.45">
      <c r="E35" s="53"/>
      <c r="H35" s="2"/>
    </row>
    <row r="36" spans="5:8" x14ac:dyDescent="0.45">
      <c r="E36" s="53"/>
      <c r="H36" s="2"/>
    </row>
    <row r="37" spans="5:8" x14ac:dyDescent="0.45">
      <c r="E37" s="53"/>
      <c r="H37" s="2"/>
    </row>
    <row r="38" spans="5:8" x14ac:dyDescent="0.45">
      <c r="E38" s="53"/>
      <c r="H38" s="2"/>
    </row>
    <row r="39" spans="5:8" x14ac:dyDescent="0.45">
      <c r="E39" s="53"/>
      <c r="H39" s="2"/>
    </row>
    <row r="40" spans="5:8" x14ac:dyDescent="0.45">
      <c r="E40" s="53"/>
      <c r="H40" s="2"/>
    </row>
    <row r="41" spans="5:8" x14ac:dyDescent="0.45">
      <c r="E41" s="53"/>
      <c r="H41" s="2"/>
    </row>
    <row r="42" spans="5:8" x14ac:dyDescent="0.45">
      <c r="E42" s="53"/>
      <c r="H42" s="2"/>
    </row>
    <row r="43" spans="5:8" x14ac:dyDescent="0.45">
      <c r="E43" s="53"/>
      <c r="H43" s="2"/>
    </row>
    <row r="44" spans="5:8" x14ac:dyDescent="0.45">
      <c r="E44" s="53"/>
      <c r="H44" s="2"/>
    </row>
    <row r="45" spans="5:8" x14ac:dyDescent="0.45">
      <c r="E45" s="53"/>
      <c r="H45" s="2"/>
    </row>
    <row r="46" spans="5:8" x14ac:dyDescent="0.45">
      <c r="E46" s="53"/>
      <c r="H46" s="2"/>
    </row>
    <row r="47" spans="5:8" x14ac:dyDescent="0.45">
      <c r="E47" s="53"/>
      <c r="H47" s="2"/>
    </row>
    <row r="48" spans="5:8" x14ac:dyDescent="0.45">
      <c r="E48" s="53"/>
      <c r="H48" s="2"/>
    </row>
    <row r="49" spans="8:8" x14ac:dyDescent="0.45">
      <c r="H49" s="2"/>
    </row>
    <row r="50" spans="8:8" x14ac:dyDescent="0.45">
      <c r="H50" s="2"/>
    </row>
    <row r="51" spans="8:8" x14ac:dyDescent="0.45">
      <c r="H51" s="2"/>
    </row>
    <row r="52" spans="8:8" x14ac:dyDescent="0.45">
      <c r="H52" s="2"/>
    </row>
    <row r="53" spans="8:8" x14ac:dyDescent="0.45">
      <c r="H53" s="2"/>
    </row>
    <row r="54" spans="8:8" x14ac:dyDescent="0.45">
      <c r="H54" s="2"/>
    </row>
    <row r="55" spans="8:8" x14ac:dyDescent="0.45">
      <c r="H55" s="2"/>
    </row>
    <row r="56" spans="8:8" x14ac:dyDescent="0.45">
      <c r="H56" s="2"/>
    </row>
    <row r="57" spans="8:8" x14ac:dyDescent="0.45">
      <c r="H57" s="2"/>
    </row>
    <row r="58" spans="8:8" x14ac:dyDescent="0.45">
      <c r="H58" s="2"/>
    </row>
    <row r="59" spans="8:8" x14ac:dyDescent="0.45">
      <c r="H59" s="2"/>
    </row>
    <row r="60" spans="8:8" x14ac:dyDescent="0.45">
      <c r="H60" s="2"/>
    </row>
    <row r="61" spans="8:8" x14ac:dyDescent="0.45">
      <c r="H61" s="2"/>
    </row>
    <row r="62" spans="8:8" x14ac:dyDescent="0.45">
      <c r="H62" s="2"/>
    </row>
    <row r="63" spans="8:8" x14ac:dyDescent="0.45">
      <c r="H63" s="2"/>
    </row>
    <row r="64" spans="8:8" x14ac:dyDescent="0.45">
      <c r="H64" s="2"/>
    </row>
    <row r="65" spans="8:8" x14ac:dyDescent="0.45">
      <c r="H65" s="2"/>
    </row>
    <row r="66" spans="8:8" x14ac:dyDescent="0.45">
      <c r="H66" s="2"/>
    </row>
    <row r="67" spans="8:8" x14ac:dyDescent="0.45">
      <c r="H67" s="2"/>
    </row>
    <row r="68" spans="8:8" x14ac:dyDescent="0.45">
      <c r="H68" s="2"/>
    </row>
    <row r="69" spans="8:8" x14ac:dyDescent="0.45">
      <c r="H69" s="2"/>
    </row>
    <row r="70" spans="8:8" x14ac:dyDescent="0.45">
      <c r="H70" s="2"/>
    </row>
    <row r="71" spans="8:8" x14ac:dyDescent="0.45">
      <c r="H71" s="2"/>
    </row>
    <row r="72" spans="8:8" x14ac:dyDescent="0.45">
      <c r="H72" s="2"/>
    </row>
    <row r="73" spans="8:8" x14ac:dyDescent="0.45">
      <c r="H73" s="2"/>
    </row>
    <row r="74" spans="8:8" x14ac:dyDescent="0.45">
      <c r="H74" s="2"/>
    </row>
    <row r="75" spans="8:8" x14ac:dyDescent="0.45">
      <c r="H75" s="2"/>
    </row>
    <row r="76" spans="8:8" x14ac:dyDescent="0.45">
      <c r="H76" s="2"/>
    </row>
    <row r="77" spans="8:8" x14ac:dyDescent="0.45">
      <c r="H77" s="2"/>
    </row>
    <row r="78" spans="8:8" x14ac:dyDescent="0.45">
      <c r="H78" s="2"/>
    </row>
    <row r="79" spans="8:8" x14ac:dyDescent="0.45">
      <c r="H79" s="2"/>
    </row>
    <row r="80" spans="8:8" x14ac:dyDescent="0.45">
      <c r="H80" s="2"/>
    </row>
    <row r="81" spans="8:8" x14ac:dyDescent="0.45">
      <c r="H81" s="2"/>
    </row>
    <row r="82" spans="8:8" x14ac:dyDescent="0.45">
      <c r="H82" s="2"/>
    </row>
    <row r="83" spans="8:8" x14ac:dyDescent="0.45">
      <c r="H83" s="2"/>
    </row>
    <row r="84" spans="8:8" x14ac:dyDescent="0.45">
      <c r="H84" s="2"/>
    </row>
    <row r="85" spans="8:8" x14ac:dyDescent="0.45">
      <c r="H85" s="2"/>
    </row>
    <row r="86" spans="8:8" x14ac:dyDescent="0.45">
      <c r="H86" s="2"/>
    </row>
    <row r="87" spans="8:8" x14ac:dyDescent="0.45">
      <c r="H87" s="2"/>
    </row>
    <row r="88" spans="8:8" x14ac:dyDescent="0.45">
      <c r="H88" s="2"/>
    </row>
    <row r="89" spans="8:8" x14ac:dyDescent="0.45">
      <c r="H89" s="2"/>
    </row>
    <row r="90" spans="8:8" x14ac:dyDescent="0.45">
      <c r="H90" s="2"/>
    </row>
    <row r="91" spans="8:8" x14ac:dyDescent="0.45">
      <c r="H91" s="2"/>
    </row>
    <row r="92" spans="8:8" x14ac:dyDescent="0.45">
      <c r="H92" s="2"/>
    </row>
    <row r="93" spans="8:8" x14ac:dyDescent="0.45">
      <c r="H93" s="2"/>
    </row>
    <row r="94" spans="8:8" x14ac:dyDescent="0.45">
      <c r="H94" s="2"/>
    </row>
    <row r="95" spans="8:8" x14ac:dyDescent="0.45">
      <c r="H95" s="2"/>
    </row>
    <row r="96" spans="8:8" x14ac:dyDescent="0.45">
      <c r="H96" s="2"/>
    </row>
    <row r="97" spans="8:8" x14ac:dyDescent="0.45">
      <c r="H97" s="2"/>
    </row>
    <row r="98" spans="8:8" x14ac:dyDescent="0.45">
      <c r="H98" s="2"/>
    </row>
    <row r="99" spans="8:8" x14ac:dyDescent="0.45">
      <c r="H99" s="2"/>
    </row>
    <row r="100" spans="8:8" x14ac:dyDescent="0.45">
      <c r="H100" s="2"/>
    </row>
    <row r="101" spans="8:8" x14ac:dyDescent="0.45">
      <c r="H101" s="2"/>
    </row>
    <row r="102" spans="8:8" x14ac:dyDescent="0.45">
      <c r="H102" s="2"/>
    </row>
    <row r="103" spans="8:8" x14ac:dyDescent="0.45">
      <c r="H103" s="2"/>
    </row>
    <row r="104" spans="8:8" x14ac:dyDescent="0.45">
      <c r="H104" s="2"/>
    </row>
    <row r="105" spans="8:8" x14ac:dyDescent="0.45">
      <c r="H105" s="2"/>
    </row>
    <row r="106" spans="8:8" x14ac:dyDescent="0.45">
      <c r="H106" s="2"/>
    </row>
    <row r="107" spans="8:8" x14ac:dyDescent="0.45">
      <c r="H107" s="2"/>
    </row>
    <row r="108" spans="8:8" x14ac:dyDescent="0.45">
      <c r="H108" s="2"/>
    </row>
    <row r="109" spans="8:8" x14ac:dyDescent="0.45">
      <c r="H109" s="2"/>
    </row>
    <row r="110" spans="8:8" x14ac:dyDescent="0.45">
      <c r="H110" s="2"/>
    </row>
    <row r="111" spans="8:8" x14ac:dyDescent="0.45">
      <c r="H111" s="2"/>
    </row>
    <row r="112" spans="8:8" x14ac:dyDescent="0.45">
      <c r="H112" s="2"/>
    </row>
    <row r="113" spans="8:8" x14ac:dyDescent="0.45">
      <c r="H113" s="2"/>
    </row>
    <row r="114" spans="8:8" x14ac:dyDescent="0.45">
      <c r="H114" s="2"/>
    </row>
    <row r="115" spans="8:8" x14ac:dyDescent="0.45">
      <c r="H115" s="2"/>
    </row>
    <row r="116" spans="8:8" x14ac:dyDescent="0.45">
      <c r="H116" s="2"/>
    </row>
    <row r="117" spans="8:8" x14ac:dyDescent="0.45">
      <c r="H117" s="2"/>
    </row>
    <row r="118" spans="8:8" x14ac:dyDescent="0.45">
      <c r="H118" s="2"/>
    </row>
    <row r="119" spans="8:8" x14ac:dyDescent="0.45">
      <c r="H119" s="2"/>
    </row>
    <row r="120" spans="8:8" x14ac:dyDescent="0.45">
      <c r="H120" s="2"/>
    </row>
    <row r="121" spans="8:8" x14ac:dyDescent="0.45">
      <c r="H121" s="2"/>
    </row>
    <row r="122" spans="8:8" x14ac:dyDescent="0.45">
      <c r="H122" s="2"/>
    </row>
    <row r="123" spans="8:8" x14ac:dyDescent="0.45">
      <c r="H123" s="2"/>
    </row>
    <row r="124" spans="8:8" x14ac:dyDescent="0.45">
      <c r="H124" s="2"/>
    </row>
    <row r="125" spans="8:8" x14ac:dyDescent="0.45">
      <c r="H125" s="2"/>
    </row>
    <row r="126" spans="8:8" x14ac:dyDescent="0.45">
      <c r="H126" s="2"/>
    </row>
    <row r="127" spans="8:8" x14ac:dyDescent="0.45">
      <c r="H127" s="2"/>
    </row>
    <row r="128" spans="8:8" x14ac:dyDescent="0.45">
      <c r="H128" s="2"/>
    </row>
    <row r="129" spans="8:8" x14ac:dyDescent="0.45">
      <c r="H129" s="2"/>
    </row>
    <row r="130" spans="8:8" x14ac:dyDescent="0.45">
      <c r="H130" s="2"/>
    </row>
    <row r="131" spans="8:8" x14ac:dyDescent="0.45">
      <c r="H131" s="2"/>
    </row>
    <row r="132" spans="8:8" x14ac:dyDescent="0.45">
      <c r="H132" s="2"/>
    </row>
    <row r="133" spans="8:8" x14ac:dyDescent="0.45">
      <c r="H133" s="2"/>
    </row>
    <row r="134" spans="8:8" x14ac:dyDescent="0.45">
      <c r="H134" s="2"/>
    </row>
    <row r="135" spans="8:8" x14ac:dyDescent="0.45">
      <c r="H135" s="2"/>
    </row>
    <row r="136" spans="8:8" x14ac:dyDescent="0.45">
      <c r="H136" s="2"/>
    </row>
    <row r="137" spans="8:8" x14ac:dyDescent="0.45">
      <c r="H137" s="2"/>
    </row>
    <row r="138" spans="8:8" x14ac:dyDescent="0.45">
      <c r="H138" s="2"/>
    </row>
    <row r="139" spans="8:8" x14ac:dyDescent="0.45">
      <c r="H139" s="2"/>
    </row>
    <row r="140" spans="8:8" x14ac:dyDescent="0.45">
      <c r="H140" s="2"/>
    </row>
    <row r="141" spans="8:8" x14ac:dyDescent="0.45">
      <c r="H141" s="2"/>
    </row>
    <row r="142" spans="8:8" x14ac:dyDescent="0.45">
      <c r="H142" s="2"/>
    </row>
    <row r="143" spans="8:8" x14ac:dyDescent="0.45">
      <c r="H143" s="2"/>
    </row>
    <row r="144" spans="8:8" x14ac:dyDescent="0.45">
      <c r="H144" s="2"/>
    </row>
    <row r="145" spans="8:8" x14ac:dyDescent="0.45">
      <c r="H145" s="2"/>
    </row>
    <row r="146" spans="8:8" x14ac:dyDescent="0.45">
      <c r="H146" s="2"/>
    </row>
    <row r="147" spans="8:8" x14ac:dyDescent="0.45">
      <c r="H147" s="2"/>
    </row>
    <row r="148" spans="8:8" x14ac:dyDescent="0.45">
      <c r="H148" s="2"/>
    </row>
    <row r="149" spans="8:8" x14ac:dyDescent="0.45">
      <c r="H149" s="2"/>
    </row>
    <row r="150" spans="8:8" x14ac:dyDescent="0.45">
      <c r="H150" s="2"/>
    </row>
    <row r="151" spans="8:8" x14ac:dyDescent="0.45">
      <c r="H151" s="2"/>
    </row>
    <row r="152" spans="8:8" x14ac:dyDescent="0.45">
      <c r="H152" s="2"/>
    </row>
    <row r="153" spans="8:8" x14ac:dyDescent="0.45">
      <c r="H153" s="2"/>
    </row>
    <row r="154" spans="8:8" x14ac:dyDescent="0.45">
      <c r="H154" s="2"/>
    </row>
    <row r="155" spans="8:8" x14ac:dyDescent="0.45">
      <c r="H155" s="2"/>
    </row>
    <row r="156" spans="8:8" x14ac:dyDescent="0.45">
      <c r="H156" s="2"/>
    </row>
    <row r="157" spans="8:8" x14ac:dyDescent="0.45">
      <c r="H157" s="2"/>
    </row>
    <row r="158" spans="8:8" x14ac:dyDescent="0.45">
      <c r="H158" s="2"/>
    </row>
    <row r="159" spans="8:8" x14ac:dyDescent="0.45">
      <c r="H159" s="2"/>
    </row>
    <row r="160" spans="8:8" x14ac:dyDescent="0.45">
      <c r="H160" s="2"/>
    </row>
    <row r="161" spans="8:8" x14ac:dyDescent="0.45">
      <c r="H161" s="2"/>
    </row>
    <row r="162" spans="8:8" x14ac:dyDescent="0.45">
      <c r="H162" s="2"/>
    </row>
    <row r="163" spans="8:8" x14ac:dyDescent="0.45">
      <c r="H163" s="2"/>
    </row>
    <row r="164" spans="8:8" x14ac:dyDescent="0.45">
      <c r="H164" s="2"/>
    </row>
    <row r="165" spans="8:8" x14ac:dyDescent="0.45">
      <c r="H165" s="2"/>
    </row>
    <row r="166" spans="8:8" x14ac:dyDescent="0.45">
      <c r="H166" s="2"/>
    </row>
    <row r="167" spans="8:8" x14ac:dyDescent="0.45">
      <c r="H167" s="2"/>
    </row>
    <row r="168" spans="8:8" x14ac:dyDescent="0.45">
      <c r="H168" s="2"/>
    </row>
    <row r="169" spans="8:8" x14ac:dyDescent="0.45">
      <c r="H169" s="2"/>
    </row>
    <row r="170" spans="8:8" x14ac:dyDescent="0.45">
      <c r="H170" s="2"/>
    </row>
    <row r="171" spans="8:8" x14ac:dyDescent="0.45">
      <c r="H171" s="2"/>
    </row>
    <row r="172" spans="8:8" x14ac:dyDescent="0.45">
      <c r="H172" s="2"/>
    </row>
    <row r="173" spans="8:8" x14ac:dyDescent="0.45">
      <c r="H173" s="2"/>
    </row>
    <row r="174" spans="8:8" x14ac:dyDescent="0.45">
      <c r="H174" s="2"/>
    </row>
    <row r="175" spans="8:8" x14ac:dyDescent="0.45">
      <c r="H175" s="2"/>
    </row>
    <row r="176" spans="8:8" x14ac:dyDescent="0.45">
      <c r="H176" s="2"/>
    </row>
    <row r="177" spans="3:8" x14ac:dyDescent="0.45">
      <c r="H177" s="2"/>
    </row>
    <row r="178" spans="3:8" x14ac:dyDescent="0.45">
      <c r="H178" s="2"/>
    </row>
    <row r="179" spans="3:8" x14ac:dyDescent="0.45">
      <c r="H179" s="2"/>
    </row>
    <row r="180" spans="3:8" x14ac:dyDescent="0.45">
      <c r="H180" s="2"/>
    </row>
    <row r="181" spans="3:8" x14ac:dyDescent="0.45">
      <c r="H181" s="2"/>
    </row>
    <row r="182" spans="3:8" x14ac:dyDescent="0.45">
      <c r="H182" s="2"/>
    </row>
    <row r="183" spans="3:8" x14ac:dyDescent="0.45">
      <c r="H183" s="2"/>
    </row>
    <row r="184" spans="3:8" x14ac:dyDescent="0.45">
      <c r="H184" s="2"/>
    </row>
    <row r="185" spans="3:8" x14ac:dyDescent="0.45">
      <c r="C185" s="47"/>
      <c r="H185" s="2"/>
    </row>
    <row r="186" spans="3:8" x14ac:dyDescent="0.45">
      <c r="H186" s="2"/>
    </row>
    <row r="187" spans="3:8" x14ac:dyDescent="0.45">
      <c r="H187" s="2"/>
    </row>
    <row r="188" spans="3:8" x14ac:dyDescent="0.45">
      <c r="H188" s="2"/>
    </row>
    <row r="189" spans="3:8" x14ac:dyDescent="0.45">
      <c r="H189" s="2"/>
    </row>
    <row r="190" spans="3:8" x14ac:dyDescent="0.45">
      <c r="H190" s="2"/>
    </row>
    <row r="191" spans="3:8" x14ac:dyDescent="0.45">
      <c r="H191" s="2"/>
    </row>
    <row r="192" spans="3:8" x14ac:dyDescent="0.45">
      <c r="H192" s="2"/>
    </row>
    <row r="193" spans="8:8" x14ac:dyDescent="0.45">
      <c r="H193" s="2"/>
    </row>
    <row r="194" spans="8:8" x14ac:dyDescent="0.45">
      <c r="H194" s="2"/>
    </row>
    <row r="195" spans="8:8" x14ac:dyDescent="0.45">
      <c r="H195" s="2"/>
    </row>
    <row r="196" spans="8:8" x14ac:dyDescent="0.45">
      <c r="H196" s="2"/>
    </row>
    <row r="197" spans="8:8" x14ac:dyDescent="0.45">
      <c r="H197" s="2"/>
    </row>
    <row r="198" spans="8:8" x14ac:dyDescent="0.45">
      <c r="H198" s="2"/>
    </row>
    <row r="199" spans="8:8" x14ac:dyDescent="0.45">
      <c r="H199" s="2"/>
    </row>
    <row r="200" spans="8:8" x14ac:dyDescent="0.45">
      <c r="H200" s="2"/>
    </row>
    <row r="201" spans="8:8" x14ac:dyDescent="0.45">
      <c r="H201" s="2"/>
    </row>
    <row r="202" spans="8:8" x14ac:dyDescent="0.45">
      <c r="H202" s="2"/>
    </row>
    <row r="203" spans="8:8" x14ac:dyDescent="0.45">
      <c r="H203" s="2"/>
    </row>
    <row r="204" spans="8:8" x14ac:dyDescent="0.45">
      <c r="H204" s="2"/>
    </row>
    <row r="205" spans="8:8" x14ac:dyDescent="0.45">
      <c r="H205" s="2"/>
    </row>
    <row r="206" spans="8:8" x14ac:dyDescent="0.45">
      <c r="H206" s="2"/>
    </row>
    <row r="207" spans="8:8" x14ac:dyDescent="0.45">
      <c r="H207" s="2"/>
    </row>
    <row r="208" spans="8:8" x14ac:dyDescent="0.45">
      <c r="H208" s="2"/>
    </row>
    <row r="209" spans="8:8" x14ac:dyDescent="0.45">
      <c r="H209" s="2"/>
    </row>
    <row r="210" spans="8:8" x14ac:dyDescent="0.45">
      <c r="H210" s="2"/>
    </row>
    <row r="211" spans="8:8" x14ac:dyDescent="0.45">
      <c r="H211" s="2"/>
    </row>
    <row r="212" spans="8:8" x14ac:dyDescent="0.45">
      <c r="H212" s="2"/>
    </row>
    <row r="213" spans="8:8" x14ac:dyDescent="0.45">
      <c r="H213" s="2"/>
    </row>
    <row r="214" spans="8:8" x14ac:dyDescent="0.45">
      <c r="H214" s="2"/>
    </row>
    <row r="215" spans="8:8" x14ac:dyDescent="0.45">
      <c r="H215" s="2"/>
    </row>
    <row r="216" spans="8:8" x14ac:dyDescent="0.45">
      <c r="H216" s="2"/>
    </row>
    <row r="217" spans="8:8" x14ac:dyDescent="0.45">
      <c r="H217" s="2"/>
    </row>
    <row r="218" spans="8:8" x14ac:dyDescent="0.45">
      <c r="H218" s="2"/>
    </row>
    <row r="219" spans="8:8" x14ac:dyDescent="0.45">
      <c r="H219" s="2"/>
    </row>
    <row r="220" spans="8:8" x14ac:dyDescent="0.45">
      <c r="H220" s="2"/>
    </row>
    <row r="221" spans="8:8" x14ac:dyDescent="0.45">
      <c r="H221" s="2"/>
    </row>
    <row r="222" spans="8:8" x14ac:dyDescent="0.45">
      <c r="H222" s="2"/>
    </row>
    <row r="223" spans="8:8" x14ac:dyDescent="0.45">
      <c r="H223" s="2"/>
    </row>
    <row r="224" spans="8:8" x14ac:dyDescent="0.45">
      <c r="H224" s="2"/>
    </row>
    <row r="225" spans="8:8" x14ac:dyDescent="0.45">
      <c r="H225" s="2"/>
    </row>
    <row r="226" spans="8:8" x14ac:dyDescent="0.45">
      <c r="H226" s="2"/>
    </row>
    <row r="227" spans="8:8" x14ac:dyDescent="0.45">
      <c r="H227" s="2"/>
    </row>
    <row r="228" spans="8:8" x14ac:dyDescent="0.45">
      <c r="H228" s="2"/>
    </row>
    <row r="229" spans="8:8" x14ac:dyDescent="0.45">
      <c r="H229" s="2"/>
    </row>
    <row r="230" spans="8:8" x14ac:dyDescent="0.45">
      <c r="H230" s="2"/>
    </row>
    <row r="231" spans="8:8" x14ac:dyDescent="0.45">
      <c r="H231" s="2"/>
    </row>
    <row r="232" spans="8:8" x14ac:dyDescent="0.45">
      <c r="H232" s="2"/>
    </row>
    <row r="233" spans="8:8" x14ac:dyDescent="0.45">
      <c r="H233" s="2"/>
    </row>
    <row r="234" spans="8:8" x14ac:dyDescent="0.45">
      <c r="H234" s="2"/>
    </row>
    <row r="235" spans="8:8" x14ac:dyDescent="0.45">
      <c r="H235" s="2"/>
    </row>
    <row r="236" spans="8:8" x14ac:dyDescent="0.45">
      <c r="H236" s="2"/>
    </row>
    <row r="237" spans="8:8" x14ac:dyDescent="0.45">
      <c r="H237" s="2"/>
    </row>
    <row r="238" spans="8:8" x14ac:dyDescent="0.45">
      <c r="H238" s="2"/>
    </row>
    <row r="239" spans="8:8" x14ac:dyDescent="0.45">
      <c r="H239" s="2"/>
    </row>
    <row r="240" spans="8:8" x14ac:dyDescent="0.45">
      <c r="H240" s="2"/>
    </row>
    <row r="241" spans="8:8" x14ac:dyDescent="0.45">
      <c r="H241" s="2"/>
    </row>
    <row r="242" spans="8:8" x14ac:dyDescent="0.45">
      <c r="H242" s="2"/>
    </row>
    <row r="243" spans="8:8" x14ac:dyDescent="0.45">
      <c r="H243" s="2"/>
    </row>
    <row r="244" spans="8:8" x14ac:dyDescent="0.45">
      <c r="H244" s="2"/>
    </row>
    <row r="245" spans="8:8" x14ac:dyDescent="0.45">
      <c r="H245" s="2"/>
    </row>
    <row r="246" spans="8:8" x14ac:dyDescent="0.45">
      <c r="H246" s="2"/>
    </row>
    <row r="247" spans="8:8" x14ac:dyDescent="0.45">
      <c r="H247" s="2"/>
    </row>
    <row r="248" spans="8:8" x14ac:dyDescent="0.45">
      <c r="H248" s="2"/>
    </row>
    <row r="249" spans="8:8" x14ac:dyDescent="0.45">
      <c r="H249" s="2"/>
    </row>
    <row r="250" spans="8:8" x14ac:dyDescent="0.45">
      <c r="H250" s="2"/>
    </row>
    <row r="251" spans="8:8" x14ac:dyDescent="0.45">
      <c r="H251" s="2"/>
    </row>
    <row r="252" spans="8:8" x14ac:dyDescent="0.45">
      <c r="H252" s="2"/>
    </row>
    <row r="253" spans="8:8" x14ac:dyDescent="0.45">
      <c r="H253" s="2"/>
    </row>
    <row r="254" spans="8:8" x14ac:dyDescent="0.45">
      <c r="H254" s="2"/>
    </row>
    <row r="255" spans="8:8" x14ac:dyDescent="0.45">
      <c r="H255" s="2"/>
    </row>
    <row r="256" spans="8:8" x14ac:dyDescent="0.45">
      <c r="H256" s="2"/>
    </row>
    <row r="257" spans="3:8" x14ac:dyDescent="0.45">
      <c r="H257" s="2"/>
    </row>
    <row r="258" spans="3:8" x14ac:dyDescent="0.45">
      <c r="H258" s="2"/>
    </row>
    <row r="259" spans="3:8" x14ac:dyDescent="0.45">
      <c r="H259" s="2"/>
    </row>
    <row r="260" spans="3:8" x14ac:dyDescent="0.45">
      <c r="H260" s="2"/>
    </row>
    <row r="261" spans="3:8" x14ac:dyDescent="0.45">
      <c r="H261" s="2"/>
    </row>
    <row r="262" spans="3:8" x14ac:dyDescent="0.45">
      <c r="H262" s="2"/>
    </row>
    <row r="263" spans="3:8" x14ac:dyDescent="0.45">
      <c r="H263" s="2"/>
    </row>
    <row r="264" spans="3:8" x14ac:dyDescent="0.45">
      <c r="H264" s="2"/>
    </row>
    <row r="265" spans="3:8" x14ac:dyDescent="0.45">
      <c r="H265" s="2"/>
    </row>
    <row r="266" spans="3:8" x14ac:dyDescent="0.45">
      <c r="H266" s="2"/>
    </row>
    <row r="267" spans="3:8" x14ac:dyDescent="0.45">
      <c r="H267" s="2"/>
    </row>
    <row r="268" spans="3:8" x14ac:dyDescent="0.45">
      <c r="H268" s="2"/>
    </row>
    <row r="269" spans="3:8" x14ac:dyDescent="0.45">
      <c r="H269" s="2"/>
    </row>
    <row r="270" spans="3:8" x14ac:dyDescent="0.45">
      <c r="H270" s="2"/>
    </row>
    <row r="271" spans="3:8" x14ac:dyDescent="0.45">
      <c r="H271" s="2"/>
    </row>
    <row r="272" spans="3:8" x14ac:dyDescent="0.45">
      <c r="H272" s="2"/>
    </row>
    <row r="273" spans="8:8" x14ac:dyDescent="0.45">
      <c r="H273" s="2"/>
    </row>
    <row r="274" spans="8:8" x14ac:dyDescent="0.45">
      <c r="H274" s="2"/>
    </row>
    <row r="275" spans="8:8" x14ac:dyDescent="0.45">
      <c r="H275" s="2"/>
    </row>
    <row r="276" spans="8:8" x14ac:dyDescent="0.45">
      <c r="H276" s="2"/>
    </row>
    <row r="277" spans="8:8" x14ac:dyDescent="0.45">
      <c r="H277" s="2"/>
    </row>
    <row r="278" spans="8:8" x14ac:dyDescent="0.45">
      <c r="H278" s="2"/>
    </row>
    <row r="279" spans="8:8" x14ac:dyDescent="0.45">
      <c r="H279" s="2"/>
    </row>
    <row r="280" spans="8:8" x14ac:dyDescent="0.45">
      <c r="H280" s="2"/>
    </row>
    <row r="281" spans="8:8" x14ac:dyDescent="0.45">
      <c r="H281" s="2"/>
    </row>
    <row r="282" spans="8:8" x14ac:dyDescent="0.45">
      <c r="H282" s="2"/>
    </row>
    <row r="283" spans="8:8" x14ac:dyDescent="0.45">
      <c r="H283" s="2"/>
    </row>
    <row r="284" spans="8:8" x14ac:dyDescent="0.45">
      <c r="H284" s="2"/>
    </row>
    <row r="285" spans="8:8" x14ac:dyDescent="0.45">
      <c r="H285" s="2"/>
    </row>
    <row r="286" spans="8:8" x14ac:dyDescent="0.45">
      <c r="H286" s="2"/>
    </row>
    <row r="287" spans="8:8" x14ac:dyDescent="0.45">
      <c r="H287" s="2"/>
    </row>
    <row r="288" spans="8:8" x14ac:dyDescent="0.45">
      <c r="H288" s="2"/>
    </row>
    <row r="289" spans="8:8" x14ac:dyDescent="0.45">
      <c r="H289" s="2"/>
    </row>
    <row r="290" spans="8:8" x14ac:dyDescent="0.45">
      <c r="H290" s="2"/>
    </row>
    <row r="291" spans="8:8" x14ac:dyDescent="0.45">
      <c r="H291" s="2"/>
    </row>
    <row r="292" spans="8:8" x14ac:dyDescent="0.45">
      <c r="H292" s="2"/>
    </row>
    <row r="293" spans="8:8" x14ac:dyDescent="0.45">
      <c r="H293" s="2"/>
    </row>
    <row r="294" spans="8:8" x14ac:dyDescent="0.45">
      <c r="H294" s="2"/>
    </row>
    <row r="295" spans="8:8" x14ac:dyDescent="0.45">
      <c r="H295" s="2"/>
    </row>
    <row r="296" spans="8:8" x14ac:dyDescent="0.45">
      <c r="H296" s="2"/>
    </row>
    <row r="297" spans="8:8" x14ac:dyDescent="0.45">
      <c r="H297" s="2"/>
    </row>
    <row r="298" spans="8:8" x14ac:dyDescent="0.45">
      <c r="H298" s="2"/>
    </row>
    <row r="299" spans="8:8" x14ac:dyDescent="0.45">
      <c r="H299" s="2"/>
    </row>
    <row r="300" spans="8:8" x14ac:dyDescent="0.45">
      <c r="H300" s="2"/>
    </row>
    <row r="301" spans="8:8" x14ac:dyDescent="0.45">
      <c r="H301" s="2"/>
    </row>
    <row r="302" spans="8:8" x14ac:dyDescent="0.45">
      <c r="H302" s="2"/>
    </row>
    <row r="303" spans="8:8" x14ac:dyDescent="0.45">
      <c r="H303" s="2"/>
    </row>
    <row r="304" spans="8:8" x14ac:dyDescent="0.45">
      <c r="H304" s="2"/>
    </row>
    <row r="305" spans="8:8" x14ac:dyDescent="0.45">
      <c r="H305" s="2"/>
    </row>
    <row r="306" spans="8:8" x14ac:dyDescent="0.45">
      <c r="H306" s="2" t="str">
        <f t="shared" ref="H306:H315" si="1">IF(ISBLANK(G306), "", H305+G306)</f>
        <v/>
      </c>
    </row>
    <row r="307" spans="8:8" x14ac:dyDescent="0.45">
      <c r="H307" s="2" t="str">
        <f t="shared" si="1"/>
        <v/>
      </c>
    </row>
    <row r="308" spans="8:8" x14ac:dyDescent="0.45">
      <c r="H308" s="2" t="str">
        <f t="shared" si="1"/>
        <v/>
      </c>
    </row>
    <row r="309" spans="8:8" x14ac:dyDescent="0.45">
      <c r="H309" s="2" t="str">
        <f t="shared" si="1"/>
        <v/>
      </c>
    </row>
    <row r="310" spans="8:8" x14ac:dyDescent="0.45">
      <c r="H310" s="2" t="str">
        <f t="shared" si="1"/>
        <v/>
      </c>
    </row>
    <row r="311" spans="8:8" x14ac:dyDescent="0.45">
      <c r="H311" s="2" t="str">
        <f t="shared" si="1"/>
        <v/>
      </c>
    </row>
    <row r="312" spans="8:8" x14ac:dyDescent="0.45">
      <c r="H312" s="2" t="str">
        <f t="shared" si="1"/>
        <v/>
      </c>
    </row>
    <row r="313" spans="8:8" x14ac:dyDescent="0.45">
      <c r="H313" s="2" t="str">
        <f t="shared" si="1"/>
        <v/>
      </c>
    </row>
    <row r="314" spans="8:8" x14ac:dyDescent="0.45">
      <c r="H314" s="2" t="str">
        <f t="shared" si="1"/>
        <v/>
      </c>
    </row>
    <row r="315" spans="8:8" x14ac:dyDescent="0.45">
      <c r="H315" s="2" t="str">
        <f t="shared" si="1"/>
        <v/>
      </c>
    </row>
  </sheetData>
  <sortState xmlns:xlrd2="http://schemas.microsoft.com/office/spreadsheetml/2017/richdata2" ref="K1:K1048548">
    <sortCondition ref="K1:K1048548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8"/>
  <sheetViews>
    <sheetView topLeftCell="A8" workbookViewId="0">
      <selection activeCell="G27" sqref="G27"/>
    </sheetView>
  </sheetViews>
  <sheetFormatPr defaultRowHeight="14.25" x14ac:dyDescent="0.45"/>
  <cols>
    <col min="1" max="1" width="20.73046875" style="7" customWidth="1"/>
    <col min="2" max="2" width="4" bestFit="1" customWidth="1"/>
    <col min="3" max="3" width="54.59765625" bestFit="1" customWidth="1"/>
    <col min="4" max="4" width="20.73046875" customWidth="1"/>
    <col min="5" max="5" width="26.1328125" bestFit="1" customWidth="1"/>
    <col min="6" max="6" width="8.59765625" bestFit="1" customWidth="1"/>
    <col min="7" max="7" width="20.73046875" style="1" customWidth="1"/>
    <col min="8" max="8" width="20.73046875" style="48" customWidth="1"/>
    <col min="10" max="10" width="9.1328125" style="1"/>
  </cols>
  <sheetData>
    <row r="1" spans="1:10" x14ac:dyDescent="0.45">
      <c r="A1" s="6" t="s">
        <v>47</v>
      </c>
      <c r="B1" s="3" t="s">
        <v>48</v>
      </c>
      <c r="C1" s="3" t="s">
        <v>49</v>
      </c>
      <c r="D1" s="3" t="s">
        <v>50</v>
      </c>
      <c r="E1" s="3" t="s">
        <v>51</v>
      </c>
      <c r="F1" s="3" t="s">
        <v>52</v>
      </c>
      <c r="G1" s="4" t="s">
        <v>53</v>
      </c>
      <c r="H1" s="51" t="s">
        <v>54</v>
      </c>
      <c r="J1" s="1">
        <f>INDEX(H:H,COUNT(H:H)+1)</f>
        <v>0</v>
      </c>
    </row>
    <row r="2" spans="1:10" x14ac:dyDescent="0.45">
      <c r="A2" s="7">
        <v>43252</v>
      </c>
      <c r="B2" t="s">
        <v>430</v>
      </c>
      <c r="C2" t="s">
        <v>56</v>
      </c>
      <c r="D2" t="str">
        <f>Summary!$E$20</f>
        <v>Transfer</v>
      </c>
      <c r="E2" s="53" t="str">
        <f>Summary!H$29</f>
        <v>None</v>
      </c>
      <c r="G2" s="1">
        <v>0</v>
      </c>
      <c r="H2" s="49">
        <v>0</v>
      </c>
    </row>
    <row r="3" spans="1:10" x14ac:dyDescent="0.45">
      <c r="A3" s="7">
        <v>43298</v>
      </c>
      <c r="B3" t="s">
        <v>431</v>
      </c>
      <c r="C3" t="s">
        <v>432</v>
      </c>
      <c r="D3" t="str">
        <f>Summary!E$14</f>
        <v>Raffle</v>
      </c>
      <c r="E3" s="52" t="str">
        <f>Summary!H$13</f>
        <v>AGM</v>
      </c>
      <c r="G3" s="1">
        <v>101</v>
      </c>
      <c r="H3" s="49">
        <f t="shared" ref="H3:H8" si="0">H2+G3</f>
        <v>101</v>
      </c>
    </row>
    <row r="4" spans="1:10" x14ac:dyDescent="0.45">
      <c r="A4" s="7">
        <v>43355</v>
      </c>
      <c r="B4" t="s">
        <v>433</v>
      </c>
      <c r="C4" t="s">
        <v>434</v>
      </c>
      <c r="D4" t="str">
        <f>Summary!$E$17</f>
        <v>Membership Fee</v>
      </c>
      <c r="E4" s="53" t="str">
        <f>Summary!H$14</f>
        <v>Season</v>
      </c>
      <c r="G4" s="1">
        <v>55</v>
      </c>
      <c r="H4" s="49">
        <f t="shared" si="0"/>
        <v>156</v>
      </c>
    </row>
    <row r="5" spans="1:10" x14ac:dyDescent="0.45">
      <c r="A5" s="7">
        <v>43375</v>
      </c>
      <c r="B5" t="s">
        <v>435</v>
      </c>
      <c r="C5" t="s">
        <v>436</v>
      </c>
      <c r="D5" s="56" t="str">
        <f>Summary!$E$19</f>
        <v>Merchandise</v>
      </c>
      <c r="E5" s="57" t="str">
        <f>Summary!H$29</f>
        <v>None</v>
      </c>
      <c r="G5" s="1">
        <v>55</v>
      </c>
      <c r="H5" s="49">
        <f t="shared" si="0"/>
        <v>211</v>
      </c>
    </row>
    <row r="6" spans="1:10" x14ac:dyDescent="0.45">
      <c r="A6" s="7">
        <v>43375</v>
      </c>
      <c r="B6" t="s">
        <v>437</v>
      </c>
      <c r="C6" t="s">
        <v>438</v>
      </c>
      <c r="D6" s="56" t="str">
        <f>Summary!$E$19</f>
        <v>Merchandise</v>
      </c>
      <c r="E6" s="57" t="str">
        <f>Summary!H$29</f>
        <v>None</v>
      </c>
      <c r="G6" s="1">
        <v>30</v>
      </c>
      <c r="H6" s="49">
        <f t="shared" si="0"/>
        <v>241</v>
      </c>
    </row>
    <row r="7" spans="1:10" x14ac:dyDescent="0.45">
      <c r="A7" s="7">
        <v>43375</v>
      </c>
      <c r="B7" t="s">
        <v>439</v>
      </c>
      <c r="C7" t="s">
        <v>440</v>
      </c>
      <c r="D7" s="56" t="str">
        <f>Summary!$E$19</f>
        <v>Merchandise</v>
      </c>
      <c r="E7" s="57" t="str">
        <f>Summary!H$29</f>
        <v>None</v>
      </c>
      <c r="G7" s="1">
        <v>75</v>
      </c>
      <c r="H7" s="49">
        <f t="shared" si="0"/>
        <v>316</v>
      </c>
    </row>
    <row r="8" spans="1:10" x14ac:dyDescent="0.45">
      <c r="A8" s="7">
        <v>43375</v>
      </c>
      <c r="B8" t="s">
        <v>441</v>
      </c>
      <c r="C8" t="s">
        <v>442</v>
      </c>
      <c r="D8" s="56" t="str">
        <f>Summary!$E$19</f>
        <v>Merchandise</v>
      </c>
      <c r="E8" s="57" t="str">
        <f>Summary!H$29</f>
        <v>None</v>
      </c>
      <c r="G8" s="1">
        <v>30</v>
      </c>
      <c r="H8" s="49">
        <f t="shared" si="0"/>
        <v>346</v>
      </c>
    </row>
    <row r="9" spans="1:10" x14ac:dyDescent="0.45">
      <c r="A9" s="7">
        <v>43376</v>
      </c>
      <c r="B9" t="s">
        <v>443</v>
      </c>
      <c r="C9" t="s">
        <v>444</v>
      </c>
      <c r="D9" t="str">
        <f>Summary!$E$20</f>
        <v>Transfer</v>
      </c>
      <c r="E9" s="53" t="str">
        <f>Summary!H$29</f>
        <v>None</v>
      </c>
      <c r="F9" t="str">
        <f>'BOQ Cheque'!$B$93</f>
        <v>B92</v>
      </c>
      <c r="G9" s="1">
        <v>-346</v>
      </c>
      <c r="H9" s="49">
        <f t="shared" ref="H9:H19" si="1">H8+G9</f>
        <v>0</v>
      </c>
    </row>
    <row r="10" spans="1:10" x14ac:dyDescent="0.45">
      <c r="A10" s="7">
        <v>43389</v>
      </c>
      <c r="B10" t="s">
        <v>445</v>
      </c>
      <c r="C10" t="s">
        <v>446</v>
      </c>
      <c r="D10" t="str">
        <f>Summary!E$14</f>
        <v>Raffle</v>
      </c>
      <c r="E10" s="52" t="str">
        <f>Summary!$H$16</f>
        <v>October general meeting</v>
      </c>
      <c r="G10" s="1">
        <v>129</v>
      </c>
      <c r="H10" s="49">
        <f t="shared" si="1"/>
        <v>129</v>
      </c>
    </row>
    <row r="11" spans="1:10" x14ac:dyDescent="0.45">
      <c r="A11" s="7">
        <v>43389</v>
      </c>
      <c r="B11" t="s">
        <v>447</v>
      </c>
      <c r="C11" t="s">
        <v>448</v>
      </c>
      <c r="D11" t="str">
        <f>Summary!E$22</f>
        <v>Social</v>
      </c>
      <c r="E11" s="52" t="str">
        <f>Summary!$H$16</f>
        <v>October general meeting</v>
      </c>
      <c r="G11" s="1">
        <v>-90</v>
      </c>
      <c r="H11" s="49">
        <f t="shared" si="1"/>
        <v>39</v>
      </c>
    </row>
    <row r="12" spans="1:10" x14ac:dyDescent="0.45">
      <c r="A12" s="7">
        <v>43389</v>
      </c>
      <c r="B12" t="s">
        <v>449</v>
      </c>
      <c r="C12" t="s">
        <v>450</v>
      </c>
      <c r="D12" s="56" t="str">
        <f>Summary!$E$19</f>
        <v>Merchandise</v>
      </c>
      <c r="E12" s="57" t="str">
        <f>Summary!H$29</f>
        <v>None</v>
      </c>
      <c r="G12" s="1">
        <v>75</v>
      </c>
      <c r="H12" s="49">
        <f t="shared" si="1"/>
        <v>114</v>
      </c>
    </row>
    <row r="13" spans="1:10" x14ac:dyDescent="0.45">
      <c r="A13" s="7">
        <v>43389</v>
      </c>
      <c r="B13" t="s">
        <v>451</v>
      </c>
      <c r="C13" t="s">
        <v>452</v>
      </c>
      <c r="D13" s="56" t="str">
        <f>Summary!$E$19</f>
        <v>Merchandise</v>
      </c>
      <c r="E13" s="57" t="str">
        <f>Summary!H$29</f>
        <v>None</v>
      </c>
      <c r="G13" s="1">
        <v>55</v>
      </c>
      <c r="H13" s="49">
        <f t="shared" si="1"/>
        <v>169</v>
      </c>
    </row>
    <row r="14" spans="1:10" x14ac:dyDescent="0.45">
      <c r="A14" s="7">
        <v>43397</v>
      </c>
      <c r="B14" t="s">
        <v>453</v>
      </c>
      <c r="C14" t="s">
        <v>444</v>
      </c>
      <c r="D14" t="str">
        <f>Summary!$E$20</f>
        <v>Transfer</v>
      </c>
      <c r="E14" s="53" t="str">
        <f>Summary!H$29</f>
        <v>None</v>
      </c>
      <c r="F14" t="str">
        <f>'BOQ Cheque'!$B$113</f>
        <v>B112</v>
      </c>
      <c r="G14" s="1">
        <v>-169</v>
      </c>
      <c r="H14" s="49">
        <f t="shared" si="1"/>
        <v>0</v>
      </c>
    </row>
    <row r="15" spans="1:10" x14ac:dyDescent="0.45">
      <c r="A15" s="7">
        <v>43431</v>
      </c>
      <c r="B15" t="s">
        <v>454</v>
      </c>
      <c r="C15" t="s">
        <v>293</v>
      </c>
      <c r="D15" s="56" t="str">
        <f>Summary!$E$19</f>
        <v>Merchandise</v>
      </c>
      <c r="E15" s="57" t="str">
        <f>Summary!H$29</f>
        <v>None</v>
      </c>
      <c r="F15" t="str">
        <f>'BOQ Cheque'!$B$125</f>
        <v>B124</v>
      </c>
      <c r="G15" s="1">
        <v>50</v>
      </c>
      <c r="H15" s="49">
        <f t="shared" si="1"/>
        <v>50</v>
      </c>
    </row>
    <row r="16" spans="1:10" x14ac:dyDescent="0.45">
      <c r="A16" s="7">
        <v>43431</v>
      </c>
      <c r="B16" t="s">
        <v>455</v>
      </c>
      <c r="C16" t="s">
        <v>456</v>
      </c>
      <c r="D16" t="str">
        <f>Summary!E$14</f>
        <v>Raffle</v>
      </c>
      <c r="E16" s="52" t="str">
        <f>Summary!H$17</f>
        <v>November general meeting</v>
      </c>
      <c r="G16" s="1">
        <v>148.6</v>
      </c>
      <c r="H16" s="49">
        <f t="shared" si="1"/>
        <v>198.6</v>
      </c>
    </row>
    <row r="17" spans="1:8" x14ac:dyDescent="0.45">
      <c r="A17" s="7">
        <v>43431</v>
      </c>
      <c r="B17" t="s">
        <v>457</v>
      </c>
      <c r="C17" t="s">
        <v>458</v>
      </c>
      <c r="D17" t="str">
        <f>Summary!E$22</f>
        <v>Social</v>
      </c>
      <c r="E17" s="52" t="str">
        <f>Summary!H$17</f>
        <v>November general meeting</v>
      </c>
      <c r="G17" s="1">
        <v>-90</v>
      </c>
      <c r="H17" s="49">
        <f t="shared" si="1"/>
        <v>108.6</v>
      </c>
    </row>
    <row r="18" spans="1:8" x14ac:dyDescent="0.45">
      <c r="A18" s="7">
        <v>43452</v>
      </c>
      <c r="B18" t="s">
        <v>459</v>
      </c>
      <c r="C18" t="s">
        <v>460</v>
      </c>
      <c r="D18" t="str">
        <f>Summary!E$22</f>
        <v>Social</v>
      </c>
      <c r="E18" s="52" t="str">
        <f>Summary!H20</f>
        <v>December general meeting</v>
      </c>
      <c r="G18" s="1">
        <v>-50</v>
      </c>
      <c r="H18" s="49">
        <f t="shared" si="1"/>
        <v>58.599999999999994</v>
      </c>
    </row>
    <row r="19" spans="1:8" x14ac:dyDescent="0.45">
      <c r="A19" s="7">
        <v>43452</v>
      </c>
      <c r="B19" t="s">
        <v>461</v>
      </c>
      <c r="C19" t="s">
        <v>462</v>
      </c>
      <c r="D19" t="str">
        <f>Summary!E$22</f>
        <v>Social</v>
      </c>
      <c r="E19" s="52" t="str">
        <f>Summary!H$20</f>
        <v>December general meeting</v>
      </c>
      <c r="G19" s="1">
        <v>177</v>
      </c>
      <c r="H19" s="49">
        <f t="shared" si="1"/>
        <v>235.6</v>
      </c>
    </row>
    <row r="20" spans="1:8" x14ac:dyDescent="0.45">
      <c r="A20" s="7">
        <v>43452</v>
      </c>
      <c r="B20" t="s">
        <v>463</v>
      </c>
      <c r="C20" t="s">
        <v>464</v>
      </c>
      <c r="D20" t="str">
        <f>Summary!E$22</f>
        <v>Social</v>
      </c>
      <c r="E20" s="52" t="str">
        <f>Summary!H$20</f>
        <v>December general meeting</v>
      </c>
      <c r="G20" s="1">
        <v>-80</v>
      </c>
      <c r="H20" s="49">
        <f>H19+G20</f>
        <v>155.6</v>
      </c>
    </row>
    <row r="21" spans="1:8" x14ac:dyDescent="0.45">
      <c r="A21" s="7">
        <v>43453</v>
      </c>
      <c r="B21" t="s">
        <v>465</v>
      </c>
      <c r="C21" t="s">
        <v>444</v>
      </c>
      <c r="D21" t="str">
        <f>Summary!$E$20</f>
        <v>Transfer</v>
      </c>
      <c r="E21" s="53" t="str">
        <f>Summary!H$29</f>
        <v>None</v>
      </c>
      <c r="F21" t="str">
        <f>'BOQ Cheque'!$B$134</f>
        <v>B133</v>
      </c>
      <c r="G21" s="1">
        <v>-155.6</v>
      </c>
      <c r="H21" s="49">
        <f>H20+G21</f>
        <v>0</v>
      </c>
    </row>
    <row r="22" spans="1:8" x14ac:dyDescent="0.45">
      <c r="A22" s="7">
        <v>43480</v>
      </c>
      <c r="B22" t="s">
        <v>466</v>
      </c>
      <c r="C22" t="s">
        <v>467</v>
      </c>
      <c r="D22" s="56" t="str">
        <f>Summary!$E$19</f>
        <v>Merchandise</v>
      </c>
      <c r="E22" s="57" t="str">
        <f>Summary!H$29</f>
        <v>None</v>
      </c>
      <c r="G22" s="1">
        <v>75</v>
      </c>
      <c r="H22" s="49">
        <f t="shared" ref="H22:H23" si="2">H21+G22</f>
        <v>75</v>
      </c>
    </row>
    <row r="23" spans="1:8" x14ac:dyDescent="0.45">
      <c r="A23" s="7">
        <v>43480</v>
      </c>
      <c r="B23" t="s">
        <v>468</v>
      </c>
      <c r="C23" t="s">
        <v>469</v>
      </c>
      <c r="D23" t="str">
        <f>Summary!E$22</f>
        <v>Social</v>
      </c>
      <c r="E23" s="52" t="str">
        <f>Summary!$H$23</f>
        <v>January general meeting</v>
      </c>
      <c r="G23" s="1">
        <v>107</v>
      </c>
      <c r="H23" s="49">
        <f t="shared" si="2"/>
        <v>182</v>
      </c>
    </row>
    <row r="24" spans="1:8" x14ac:dyDescent="0.45">
      <c r="A24" s="7">
        <v>43480</v>
      </c>
      <c r="B24" t="s">
        <v>470</v>
      </c>
      <c r="C24" t="s">
        <v>471</v>
      </c>
      <c r="D24" t="str">
        <f>Summary!E$22</f>
        <v>Social</v>
      </c>
      <c r="E24" s="52" t="str">
        <f>Summary!$H$23</f>
        <v>January general meeting</v>
      </c>
      <c r="G24" s="1">
        <v>-100</v>
      </c>
      <c r="H24" s="49">
        <f>H23+G24</f>
        <v>82</v>
      </c>
    </row>
    <row r="25" spans="1:8" x14ac:dyDescent="0.45">
      <c r="A25" s="7">
        <v>43515</v>
      </c>
      <c r="B25" t="s">
        <v>472</v>
      </c>
      <c r="C25" t="s">
        <v>473</v>
      </c>
      <c r="D25" t="str">
        <f>Summary!E$22</f>
        <v>Social</v>
      </c>
      <c r="E25" s="52" t="str">
        <f>Summary!$H$24</f>
        <v>February general meeting</v>
      </c>
      <c r="G25" s="1">
        <v>119</v>
      </c>
      <c r="H25" s="49">
        <f t="shared" ref="H25:H26" si="3">H24+G25</f>
        <v>201</v>
      </c>
    </row>
    <row r="26" spans="1:8" x14ac:dyDescent="0.45">
      <c r="A26" s="7">
        <v>43515</v>
      </c>
      <c r="B26" t="s">
        <v>474</v>
      </c>
      <c r="C26" t="s">
        <v>475</v>
      </c>
      <c r="D26" t="str">
        <f>Summary!E$22</f>
        <v>Social</v>
      </c>
      <c r="E26" s="52" t="str">
        <f>Summary!$H$24</f>
        <v>February general meeting</v>
      </c>
      <c r="G26" s="1">
        <v>-201</v>
      </c>
      <c r="H26" s="49">
        <f t="shared" si="3"/>
        <v>0</v>
      </c>
    </row>
    <row r="27" spans="1:8" x14ac:dyDescent="0.45">
      <c r="H27" s="49"/>
    </row>
    <row r="28" spans="1:8" x14ac:dyDescent="0.45">
      <c r="H28" s="49"/>
    </row>
    <row r="29" spans="1:8" x14ac:dyDescent="0.45">
      <c r="H29" s="49"/>
    </row>
    <row r="30" spans="1:8" x14ac:dyDescent="0.45">
      <c r="H30" s="49"/>
    </row>
    <row r="31" spans="1:8" x14ac:dyDescent="0.45">
      <c r="H31" s="49"/>
    </row>
    <row r="32" spans="1:8" x14ac:dyDescent="0.45">
      <c r="H32" s="49"/>
    </row>
    <row r="33" spans="3:8" x14ac:dyDescent="0.45">
      <c r="H33" s="49"/>
    </row>
    <row r="34" spans="3:8" x14ac:dyDescent="0.45">
      <c r="H34" s="49"/>
    </row>
    <row r="35" spans="3:8" x14ac:dyDescent="0.45">
      <c r="H35" s="49"/>
    </row>
    <row r="36" spans="3:8" x14ac:dyDescent="0.45">
      <c r="H36" s="49"/>
    </row>
    <row r="37" spans="3:8" x14ac:dyDescent="0.45">
      <c r="H37" s="49"/>
    </row>
    <row r="38" spans="3:8" x14ac:dyDescent="0.45">
      <c r="H38" s="49"/>
    </row>
    <row r="39" spans="3:8" x14ac:dyDescent="0.45">
      <c r="H39" s="49"/>
    </row>
    <row r="40" spans="3:8" x14ac:dyDescent="0.45">
      <c r="C40" s="46"/>
      <c r="H40" s="49"/>
    </row>
    <row r="41" spans="3:8" x14ac:dyDescent="0.45">
      <c r="H41" s="49"/>
    </row>
    <row r="42" spans="3:8" x14ac:dyDescent="0.45">
      <c r="H42" s="49"/>
    </row>
    <row r="43" spans="3:8" x14ac:dyDescent="0.45">
      <c r="H43" s="49"/>
    </row>
    <row r="44" spans="3:8" x14ac:dyDescent="0.45">
      <c r="H44" s="49"/>
    </row>
    <row r="45" spans="3:8" x14ac:dyDescent="0.45">
      <c r="H45" s="49"/>
    </row>
    <row r="46" spans="3:8" x14ac:dyDescent="0.45">
      <c r="H46" s="49"/>
    </row>
    <row r="47" spans="3:8" x14ac:dyDescent="0.45">
      <c r="H47" s="49"/>
    </row>
    <row r="48" spans="3:8" x14ac:dyDescent="0.45">
      <c r="H48" s="49"/>
    </row>
    <row r="49" spans="8:8" x14ac:dyDescent="0.45">
      <c r="H49" s="49"/>
    </row>
    <row r="50" spans="8:8" x14ac:dyDescent="0.45">
      <c r="H50" s="49"/>
    </row>
    <row r="51" spans="8:8" x14ac:dyDescent="0.45">
      <c r="H51" s="49"/>
    </row>
    <row r="52" spans="8:8" x14ac:dyDescent="0.45">
      <c r="H52" s="49"/>
    </row>
    <row r="53" spans="8:8" x14ac:dyDescent="0.45">
      <c r="H53" s="49"/>
    </row>
    <row r="54" spans="8:8" x14ac:dyDescent="0.45">
      <c r="H54" s="49"/>
    </row>
    <row r="55" spans="8:8" x14ac:dyDescent="0.45">
      <c r="H55" s="49"/>
    </row>
    <row r="56" spans="8:8" x14ac:dyDescent="0.45">
      <c r="H56" s="49"/>
    </row>
    <row r="57" spans="8:8" x14ac:dyDescent="0.45">
      <c r="H57" s="49"/>
    </row>
    <row r="58" spans="8:8" x14ac:dyDescent="0.45">
      <c r="H58" s="49"/>
    </row>
    <row r="59" spans="8:8" x14ac:dyDescent="0.45">
      <c r="H59" s="49"/>
    </row>
    <row r="60" spans="8:8" x14ac:dyDescent="0.45">
      <c r="H60" s="49"/>
    </row>
    <row r="61" spans="8:8" x14ac:dyDescent="0.45">
      <c r="H61" s="49"/>
    </row>
    <row r="62" spans="8:8" x14ac:dyDescent="0.45">
      <c r="H62" s="49"/>
    </row>
    <row r="63" spans="8:8" x14ac:dyDescent="0.45">
      <c r="H63" s="49"/>
    </row>
    <row r="64" spans="8:8" x14ac:dyDescent="0.45">
      <c r="H64" s="49"/>
    </row>
    <row r="65" spans="8:8" x14ac:dyDescent="0.45">
      <c r="H65" s="49"/>
    </row>
    <row r="66" spans="8:8" x14ac:dyDescent="0.45">
      <c r="H66" s="49"/>
    </row>
    <row r="67" spans="8:8" x14ac:dyDescent="0.45">
      <c r="H67" s="49"/>
    </row>
    <row r="68" spans="8:8" x14ac:dyDescent="0.45">
      <c r="H68" s="4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8"/>
  <sheetViews>
    <sheetView topLeftCell="A24" workbookViewId="0">
      <selection activeCell="F22" sqref="F22"/>
    </sheetView>
  </sheetViews>
  <sheetFormatPr defaultRowHeight="14.25" x14ac:dyDescent="0.45"/>
  <cols>
    <col min="1" max="1" width="37.86328125" customWidth="1"/>
    <col min="2" max="2" width="10.1328125" customWidth="1"/>
    <col min="3" max="3" width="10.1328125" style="1" customWidth="1"/>
    <col min="4" max="4" width="15" style="1" customWidth="1"/>
    <col min="5" max="5" width="37.73046875" customWidth="1"/>
    <col min="6" max="6" width="13.73046875" style="17" customWidth="1"/>
    <col min="7" max="7" width="14.1328125" style="17" customWidth="1"/>
    <col min="8" max="8" width="15.86328125" customWidth="1"/>
  </cols>
  <sheetData>
    <row r="1" spans="1:8" ht="30" customHeight="1" x14ac:dyDescent="0.5">
      <c r="A1" s="24" t="s">
        <v>476</v>
      </c>
      <c r="B1" s="25" t="s">
        <v>477</v>
      </c>
      <c r="C1" s="26" t="s">
        <v>478</v>
      </c>
      <c r="D1" s="26" t="s">
        <v>479</v>
      </c>
      <c r="E1" s="27" t="s">
        <v>480</v>
      </c>
      <c r="F1" s="20" t="s">
        <v>481</v>
      </c>
      <c r="G1" s="21" t="s">
        <v>482</v>
      </c>
    </row>
    <row r="2" spans="1:8" x14ac:dyDescent="0.45">
      <c r="A2" s="28" t="s">
        <v>483</v>
      </c>
      <c r="B2" s="18">
        <v>105</v>
      </c>
      <c r="C2" s="19">
        <v>55</v>
      </c>
      <c r="D2" s="19" t="s">
        <v>481</v>
      </c>
      <c r="E2" s="29"/>
      <c r="F2" s="43">
        <f>IF(D2="Income",B2*C2,"")</f>
        <v>5775</v>
      </c>
      <c r="G2" s="42" t="str">
        <f>IF(D2="Expenditure",B2*C2,"")</f>
        <v/>
      </c>
    </row>
    <row r="3" spans="1:8" x14ac:dyDescent="0.45">
      <c r="A3" s="28" t="s">
        <v>484</v>
      </c>
      <c r="B3" s="18">
        <v>23</v>
      </c>
      <c r="C3" s="19">
        <v>30</v>
      </c>
      <c r="D3" s="19" t="s">
        <v>481</v>
      </c>
      <c r="E3" s="29"/>
      <c r="F3" s="43">
        <f t="shared" ref="F3:F33" si="0">IF(D3="Income",B3*C3,"")</f>
        <v>690</v>
      </c>
      <c r="G3" s="42" t="str">
        <f t="shared" ref="G3:G33" si="1">IF(D3="Expenditure",B3*C3,"")</f>
        <v/>
      </c>
    </row>
    <row r="4" spans="1:8" x14ac:dyDescent="0.45">
      <c r="A4" s="28" t="s">
        <v>485</v>
      </c>
      <c r="B4" s="18">
        <v>23</v>
      </c>
      <c r="C4" s="19">
        <v>55</v>
      </c>
      <c r="D4" s="19" t="s">
        <v>481</v>
      </c>
      <c r="E4" s="29"/>
      <c r="F4" s="43">
        <f t="shared" si="0"/>
        <v>1265</v>
      </c>
      <c r="G4" s="42" t="str">
        <f t="shared" si="1"/>
        <v/>
      </c>
    </row>
    <row r="5" spans="1:8" x14ac:dyDescent="0.45">
      <c r="A5" s="28" t="s">
        <v>486</v>
      </c>
      <c r="B5" s="18">
        <v>23</v>
      </c>
      <c r="C5" s="19">
        <v>38.5</v>
      </c>
      <c r="D5" s="19" t="s">
        <v>482</v>
      </c>
      <c r="E5" s="29" t="s">
        <v>487</v>
      </c>
      <c r="F5" s="43" t="str">
        <f t="shared" si="0"/>
        <v/>
      </c>
      <c r="G5" s="42">
        <f t="shared" si="1"/>
        <v>885.5</v>
      </c>
    </row>
    <row r="6" spans="1:8" x14ac:dyDescent="0.45">
      <c r="A6" s="28" t="s">
        <v>488</v>
      </c>
      <c r="B6" s="18">
        <v>1</v>
      </c>
      <c r="C6" s="19">
        <v>1000</v>
      </c>
      <c r="D6" s="19" t="s">
        <v>481</v>
      </c>
      <c r="E6" s="29" t="s">
        <v>489</v>
      </c>
      <c r="F6" s="43">
        <f t="shared" si="0"/>
        <v>1000</v>
      </c>
      <c r="G6" s="42" t="str">
        <f t="shared" si="1"/>
        <v/>
      </c>
    </row>
    <row r="7" spans="1:8" x14ac:dyDescent="0.45">
      <c r="A7" s="28" t="s">
        <v>490</v>
      </c>
      <c r="B7" s="18">
        <v>23</v>
      </c>
      <c r="C7" s="19">
        <v>55</v>
      </c>
      <c r="D7" s="19" t="s">
        <v>482</v>
      </c>
      <c r="E7" s="29" t="s">
        <v>487</v>
      </c>
      <c r="F7" s="43" t="str">
        <f t="shared" si="0"/>
        <v/>
      </c>
      <c r="G7" s="42">
        <f t="shared" si="1"/>
        <v>1265</v>
      </c>
    </row>
    <row r="8" spans="1:8" x14ac:dyDescent="0.45">
      <c r="A8" s="28" t="s">
        <v>491</v>
      </c>
      <c r="B8" s="18">
        <v>250</v>
      </c>
      <c r="C8" s="19">
        <v>2.5</v>
      </c>
      <c r="D8" s="19" t="s">
        <v>482</v>
      </c>
      <c r="E8" s="29"/>
      <c r="F8" s="43" t="str">
        <f t="shared" si="0"/>
        <v/>
      </c>
      <c r="G8" s="42">
        <f t="shared" si="1"/>
        <v>625</v>
      </c>
    </row>
    <row r="9" spans="1:8" x14ac:dyDescent="0.45">
      <c r="A9" s="28" t="s">
        <v>492</v>
      </c>
      <c r="B9" s="18">
        <v>6</v>
      </c>
      <c r="C9" s="19">
        <v>100</v>
      </c>
      <c r="D9" s="19" t="s">
        <v>481</v>
      </c>
      <c r="E9" s="29"/>
      <c r="F9" s="43">
        <f t="shared" si="0"/>
        <v>600</v>
      </c>
      <c r="G9" s="42" t="str">
        <f t="shared" si="1"/>
        <v/>
      </c>
    </row>
    <row r="10" spans="1:8" x14ac:dyDescent="0.45">
      <c r="A10" s="28" t="s">
        <v>493</v>
      </c>
      <c r="B10" s="18">
        <v>6</v>
      </c>
      <c r="C10" s="19">
        <v>90</v>
      </c>
      <c r="D10" s="19" t="s">
        <v>482</v>
      </c>
      <c r="E10" s="29"/>
      <c r="F10" s="43" t="str">
        <f t="shared" si="0"/>
        <v/>
      </c>
      <c r="G10" s="42">
        <f t="shared" si="1"/>
        <v>540</v>
      </c>
    </row>
    <row r="11" spans="1:8" x14ac:dyDescent="0.45">
      <c r="A11" s="28" t="s">
        <v>494</v>
      </c>
      <c r="B11" s="18">
        <v>6</v>
      </c>
      <c r="C11" s="19">
        <v>150</v>
      </c>
      <c r="D11" s="19" t="s">
        <v>482</v>
      </c>
      <c r="E11" s="29"/>
      <c r="F11" s="43" t="str">
        <f t="shared" si="0"/>
        <v/>
      </c>
      <c r="G11" s="42">
        <f t="shared" si="1"/>
        <v>900</v>
      </c>
    </row>
    <row r="12" spans="1:8" x14ac:dyDescent="0.45">
      <c r="A12" s="28" t="s">
        <v>495</v>
      </c>
      <c r="B12" s="18">
        <v>1</v>
      </c>
      <c r="C12" s="19">
        <v>550</v>
      </c>
      <c r="D12" s="19" t="s">
        <v>482</v>
      </c>
      <c r="E12" s="29" t="s">
        <v>496</v>
      </c>
      <c r="F12" s="43" t="str">
        <f t="shared" si="0"/>
        <v/>
      </c>
      <c r="G12" s="42">
        <v>550</v>
      </c>
      <c r="H12" t="s">
        <v>497</v>
      </c>
    </row>
    <row r="13" spans="1:8" x14ac:dyDescent="0.45">
      <c r="A13" s="28" t="s">
        <v>498</v>
      </c>
      <c r="B13" s="18">
        <v>1</v>
      </c>
      <c r="C13" s="19">
        <v>560</v>
      </c>
      <c r="D13" s="19" t="s">
        <v>482</v>
      </c>
      <c r="E13" s="29"/>
      <c r="F13" s="43" t="str">
        <f t="shared" si="0"/>
        <v/>
      </c>
      <c r="G13" s="42">
        <f t="shared" si="1"/>
        <v>560</v>
      </c>
    </row>
    <row r="14" spans="1:8" x14ac:dyDescent="0.45">
      <c r="A14" s="28" t="s">
        <v>499</v>
      </c>
      <c r="B14" s="18">
        <v>6</v>
      </c>
      <c r="C14" s="19">
        <v>20</v>
      </c>
      <c r="D14" s="19" t="s">
        <v>481</v>
      </c>
      <c r="E14" s="29"/>
      <c r="F14" s="43">
        <f t="shared" si="0"/>
        <v>120</v>
      </c>
      <c r="G14" s="42" t="str">
        <f t="shared" si="1"/>
        <v/>
      </c>
      <c r="H14" t="s">
        <v>500</v>
      </c>
    </row>
    <row r="15" spans="1:8" x14ac:dyDescent="0.45">
      <c r="A15" s="28" t="s">
        <v>501</v>
      </c>
      <c r="B15" s="18">
        <v>1</v>
      </c>
      <c r="C15" s="19">
        <v>95</v>
      </c>
      <c r="D15" s="19" t="s">
        <v>482</v>
      </c>
      <c r="E15" s="29"/>
      <c r="F15" s="43" t="str">
        <f t="shared" si="0"/>
        <v/>
      </c>
      <c r="G15" s="42">
        <f t="shared" si="1"/>
        <v>95</v>
      </c>
    </row>
    <row r="16" spans="1:8" x14ac:dyDescent="0.45">
      <c r="A16" s="28" t="s">
        <v>502</v>
      </c>
      <c r="B16" s="18">
        <v>1</v>
      </c>
      <c r="C16" s="19">
        <v>200</v>
      </c>
      <c r="D16" s="19" t="s">
        <v>482</v>
      </c>
      <c r="E16" s="29" t="s">
        <v>503</v>
      </c>
      <c r="F16" s="43" t="str">
        <f t="shared" si="0"/>
        <v/>
      </c>
      <c r="G16" s="42">
        <f t="shared" si="1"/>
        <v>200</v>
      </c>
    </row>
    <row r="17" spans="1:8" x14ac:dyDescent="0.45">
      <c r="A17" s="28" t="s">
        <v>504</v>
      </c>
      <c r="B17" s="18">
        <v>12</v>
      </c>
      <c r="C17" s="19">
        <v>25</v>
      </c>
      <c r="D17" s="19" t="s">
        <v>481</v>
      </c>
      <c r="E17" s="29" t="s">
        <v>505</v>
      </c>
      <c r="F17" s="43">
        <f t="shared" si="0"/>
        <v>300</v>
      </c>
      <c r="G17" s="42" t="str">
        <f t="shared" si="1"/>
        <v/>
      </c>
    </row>
    <row r="18" spans="1:8" x14ac:dyDescent="0.45">
      <c r="A18" s="28" t="s">
        <v>506</v>
      </c>
      <c r="B18" s="18">
        <v>1</v>
      </c>
      <c r="C18" s="19">
        <v>1200</v>
      </c>
      <c r="D18" s="19" t="s">
        <v>482</v>
      </c>
      <c r="E18" s="29" t="s">
        <v>507</v>
      </c>
      <c r="F18" s="43" t="str">
        <f t="shared" si="0"/>
        <v/>
      </c>
      <c r="G18" s="42">
        <f t="shared" si="1"/>
        <v>1200</v>
      </c>
    </row>
    <row r="19" spans="1:8" x14ac:dyDescent="0.45">
      <c r="A19" s="28" t="s">
        <v>508</v>
      </c>
      <c r="B19" s="18">
        <v>1</v>
      </c>
      <c r="C19" s="19">
        <v>1000</v>
      </c>
      <c r="D19" s="19" t="s">
        <v>481</v>
      </c>
      <c r="E19" s="29"/>
      <c r="F19" s="43">
        <f t="shared" si="0"/>
        <v>1000</v>
      </c>
      <c r="G19" s="42" t="str">
        <f t="shared" si="1"/>
        <v/>
      </c>
    </row>
    <row r="20" spans="1:8" x14ac:dyDescent="0.45">
      <c r="A20" s="28" t="s">
        <v>509</v>
      </c>
      <c r="B20" s="18">
        <v>30</v>
      </c>
      <c r="C20" s="19">
        <v>20</v>
      </c>
      <c r="D20" s="19" t="s">
        <v>481</v>
      </c>
      <c r="E20" s="29"/>
      <c r="F20" s="43">
        <f t="shared" si="0"/>
        <v>600</v>
      </c>
      <c r="G20" s="42" t="str">
        <f t="shared" si="1"/>
        <v/>
      </c>
    </row>
    <row r="21" spans="1:8" x14ac:dyDescent="0.45">
      <c r="A21" s="28" t="s">
        <v>510</v>
      </c>
      <c r="B21" s="18">
        <v>1</v>
      </c>
      <c r="C21" s="19">
        <v>5800</v>
      </c>
      <c r="D21" s="19" t="s">
        <v>482</v>
      </c>
      <c r="E21" s="29"/>
      <c r="F21" s="43" t="str">
        <f t="shared" si="0"/>
        <v/>
      </c>
      <c r="G21" s="42">
        <f t="shared" si="1"/>
        <v>5800</v>
      </c>
    </row>
    <row r="22" spans="1:8" x14ac:dyDescent="0.45">
      <c r="A22" s="28" t="s">
        <v>511</v>
      </c>
      <c r="B22" s="18">
        <v>50</v>
      </c>
      <c r="C22" s="19">
        <v>50</v>
      </c>
      <c r="D22" s="19" t="s">
        <v>481</v>
      </c>
      <c r="E22" s="29"/>
      <c r="F22" s="43">
        <f t="shared" si="0"/>
        <v>2500</v>
      </c>
      <c r="G22" s="42" t="str">
        <f t="shared" si="1"/>
        <v/>
      </c>
    </row>
    <row r="23" spans="1:8" x14ac:dyDescent="0.45">
      <c r="A23" s="28" t="s">
        <v>512</v>
      </c>
      <c r="B23" s="50">
        <v>25</v>
      </c>
      <c r="C23" s="1">
        <v>30</v>
      </c>
      <c r="D23" s="1" t="s">
        <v>481</v>
      </c>
      <c r="F23" s="43">
        <f t="shared" si="0"/>
        <v>750</v>
      </c>
      <c r="G23" s="42" t="str">
        <f t="shared" si="1"/>
        <v/>
      </c>
    </row>
    <row r="24" spans="1:8" x14ac:dyDescent="0.45">
      <c r="A24" s="28" t="s">
        <v>513</v>
      </c>
      <c r="B24" s="18">
        <v>20</v>
      </c>
      <c r="C24" s="19">
        <v>35</v>
      </c>
      <c r="D24" s="19" t="s">
        <v>482</v>
      </c>
      <c r="E24" s="29"/>
      <c r="F24" s="43" t="str">
        <f t="shared" si="0"/>
        <v/>
      </c>
      <c r="G24" s="42">
        <f t="shared" si="1"/>
        <v>700</v>
      </c>
    </row>
    <row r="25" spans="1:8" x14ac:dyDescent="0.45">
      <c r="A25" s="28" t="s">
        <v>514</v>
      </c>
      <c r="B25" s="18">
        <v>10</v>
      </c>
      <c r="C25" s="19">
        <v>35</v>
      </c>
      <c r="D25" s="19" t="s">
        <v>482</v>
      </c>
      <c r="E25" s="29"/>
      <c r="F25" s="43" t="str">
        <f t="shared" si="0"/>
        <v/>
      </c>
      <c r="G25" s="42">
        <f t="shared" si="1"/>
        <v>350</v>
      </c>
    </row>
    <row r="26" spans="1:8" x14ac:dyDescent="0.45">
      <c r="A26" s="28" t="s">
        <v>515</v>
      </c>
      <c r="B26" s="18">
        <v>4</v>
      </c>
      <c r="C26" s="19">
        <v>200</v>
      </c>
      <c r="D26" s="19" t="s">
        <v>482</v>
      </c>
      <c r="E26" s="29" t="s">
        <v>516</v>
      </c>
      <c r="F26" s="43" t="str">
        <f t="shared" si="0"/>
        <v/>
      </c>
      <c r="G26" s="42">
        <f t="shared" si="1"/>
        <v>800</v>
      </c>
      <c r="H26" t="s">
        <v>517</v>
      </c>
    </row>
    <row r="27" spans="1:8" x14ac:dyDescent="0.45">
      <c r="A27" s="28" t="s">
        <v>518</v>
      </c>
      <c r="B27" s="18">
        <v>1</v>
      </c>
      <c r="C27" s="19">
        <v>300</v>
      </c>
      <c r="D27" s="19" t="s">
        <v>482</v>
      </c>
      <c r="E27" s="29"/>
      <c r="F27" s="43" t="str">
        <f t="shared" si="0"/>
        <v/>
      </c>
      <c r="G27" s="42">
        <f t="shared" si="1"/>
        <v>300</v>
      </c>
    </row>
    <row r="28" spans="1:8" x14ac:dyDescent="0.45">
      <c r="A28" s="28" t="s">
        <v>519</v>
      </c>
      <c r="B28" s="18">
        <v>1</v>
      </c>
      <c r="C28" s="19">
        <v>330</v>
      </c>
      <c r="D28" s="19" t="s">
        <v>482</v>
      </c>
      <c r="E28" s="29"/>
      <c r="F28" s="43" t="str">
        <f t="shared" si="0"/>
        <v/>
      </c>
      <c r="G28" s="42">
        <f t="shared" si="1"/>
        <v>330</v>
      </c>
    </row>
    <row r="29" spans="1:8" x14ac:dyDescent="0.45">
      <c r="A29" s="28" t="s">
        <v>520</v>
      </c>
      <c r="B29" s="18">
        <v>50</v>
      </c>
      <c r="C29" s="19">
        <v>96.8</v>
      </c>
      <c r="D29" s="19" t="s">
        <v>482</v>
      </c>
      <c r="E29" s="29"/>
      <c r="F29" s="43" t="str">
        <f t="shared" si="0"/>
        <v/>
      </c>
      <c r="G29" s="42">
        <f t="shared" si="1"/>
        <v>4840</v>
      </c>
    </row>
    <row r="30" spans="1:8" x14ac:dyDescent="0.45">
      <c r="A30" s="28" t="s">
        <v>521</v>
      </c>
      <c r="B30" s="18">
        <v>45</v>
      </c>
      <c r="C30" s="19">
        <v>75</v>
      </c>
      <c r="D30" s="1" t="s">
        <v>481</v>
      </c>
      <c r="E30" s="29"/>
      <c r="F30" s="43">
        <f t="shared" si="0"/>
        <v>3375</v>
      </c>
      <c r="G30" s="42" t="str">
        <f t="shared" si="1"/>
        <v/>
      </c>
    </row>
    <row r="31" spans="1:8" x14ac:dyDescent="0.45">
      <c r="A31" s="28"/>
      <c r="B31" s="18"/>
      <c r="C31" s="19"/>
      <c r="D31" s="19"/>
      <c r="E31" s="29"/>
      <c r="F31" s="43" t="str">
        <f t="shared" si="0"/>
        <v/>
      </c>
      <c r="G31" s="42" t="str">
        <f t="shared" si="1"/>
        <v/>
      </c>
    </row>
    <row r="32" spans="1:8" x14ac:dyDescent="0.45">
      <c r="A32" s="28"/>
      <c r="B32" s="18"/>
      <c r="C32" s="19"/>
      <c r="D32" s="19"/>
      <c r="E32" s="29"/>
      <c r="F32" s="43" t="str">
        <f t="shared" si="0"/>
        <v/>
      </c>
      <c r="G32" s="42" t="str">
        <f t="shared" si="1"/>
        <v/>
      </c>
    </row>
    <row r="33" spans="1:7" x14ac:dyDescent="0.45">
      <c r="A33" s="28"/>
      <c r="B33" s="18"/>
      <c r="C33" s="19"/>
      <c r="D33" s="19"/>
      <c r="E33" s="29"/>
      <c r="F33" s="43" t="str">
        <f t="shared" si="0"/>
        <v/>
      </c>
      <c r="G33" s="42" t="str">
        <f t="shared" si="1"/>
        <v/>
      </c>
    </row>
    <row r="34" spans="1:7" ht="5.25" customHeight="1" thickBot="1" x14ac:dyDescent="0.5">
      <c r="A34" s="30"/>
      <c r="B34" s="31"/>
      <c r="C34" s="32"/>
      <c r="D34" s="32"/>
      <c r="E34" s="33" t="s">
        <v>522</v>
      </c>
      <c r="F34" s="22"/>
      <c r="G34" s="23"/>
    </row>
    <row r="35" spans="1:7" ht="18.399999999999999" thickBot="1" x14ac:dyDescent="0.6">
      <c r="A35" s="34"/>
      <c r="B35" s="35"/>
      <c r="C35" s="36"/>
      <c r="D35" s="36"/>
      <c r="E35" s="37" t="s">
        <v>523</v>
      </c>
      <c r="F35" s="44">
        <f>SUM(F2:F33)</f>
        <v>17975</v>
      </c>
      <c r="G35" s="45">
        <f>SUM(G2:G33)</f>
        <v>19940.5</v>
      </c>
    </row>
    <row r="36" spans="1:7" ht="16.149999999999999" thickBot="1" x14ac:dyDescent="0.55000000000000004">
      <c r="A36" s="38"/>
      <c r="B36" s="39"/>
      <c r="C36" s="40"/>
      <c r="D36" s="40"/>
      <c r="E36" s="39" t="s">
        <v>524</v>
      </c>
      <c r="F36" s="90">
        <f>(F35-G35)</f>
        <v>-1965.5</v>
      </c>
      <c r="G36" s="91"/>
    </row>
    <row r="37" spans="1:7" ht="16.149999999999999" thickBot="1" x14ac:dyDescent="0.55000000000000004">
      <c r="A37" s="38"/>
      <c r="B37" s="39"/>
      <c r="C37" s="40"/>
      <c r="D37" s="40"/>
      <c r="E37" s="39" t="s">
        <v>525</v>
      </c>
      <c r="F37" s="88">
        <v>15721.57</v>
      </c>
      <c r="G37" s="89"/>
    </row>
    <row r="38" spans="1:7" ht="16.149999999999999" thickBot="1" x14ac:dyDescent="0.55000000000000004">
      <c r="A38" s="38"/>
      <c r="B38" s="39"/>
      <c r="C38" s="40"/>
      <c r="D38" s="40"/>
      <c r="E38" s="41" t="s">
        <v>526</v>
      </c>
      <c r="F38" s="88">
        <f>SUM(F37+F36)</f>
        <v>13756.07</v>
      </c>
      <c r="G38" s="89"/>
    </row>
  </sheetData>
  <mergeCells count="3">
    <mergeCell ref="F38:G38"/>
    <mergeCell ref="F36:G36"/>
    <mergeCell ref="F37:G37"/>
  </mergeCells>
  <conditionalFormatting sqref="F36:G36">
    <cfRule type="iconSet" priority="1">
      <iconSet iconSet="3Symbols">
        <cfvo type="percent" val="0"/>
        <cfvo type="num" val="0"/>
        <cfvo type="num" val="0"/>
      </iconSet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BC49F-8F50-4EA3-AF70-FD976C52DC5B}">
  <dimension ref="A1:I91"/>
  <sheetViews>
    <sheetView topLeftCell="A82" workbookViewId="0">
      <selection activeCell="H89" sqref="H89"/>
    </sheetView>
  </sheetViews>
  <sheetFormatPr defaultRowHeight="14.25" x14ac:dyDescent="0.45"/>
  <cols>
    <col min="1" max="1" width="13.59765625" bestFit="1" customWidth="1"/>
    <col min="2" max="2" width="13" bestFit="1" customWidth="1"/>
    <col min="5" max="5" width="11.73046875" bestFit="1" customWidth="1"/>
    <col min="7" max="7" width="8.59765625" bestFit="1" customWidth="1"/>
    <col min="8" max="8" width="11" bestFit="1" customWidth="1"/>
  </cols>
  <sheetData>
    <row r="1" spans="1:9" x14ac:dyDescent="0.45">
      <c r="A1" s="92" t="s">
        <v>527</v>
      </c>
      <c r="B1" s="92"/>
      <c r="D1" s="92" t="s">
        <v>528</v>
      </c>
      <c r="E1" s="92"/>
      <c r="G1" s="93" t="s">
        <v>529</v>
      </c>
      <c r="H1" s="93"/>
    </row>
    <row r="2" spans="1:9" x14ac:dyDescent="0.45">
      <c r="A2" t="s">
        <v>530</v>
      </c>
      <c r="B2" t="s">
        <v>531</v>
      </c>
      <c r="D2" s="56" t="s">
        <v>532</v>
      </c>
      <c r="E2" s="56" t="s">
        <v>533</v>
      </c>
      <c r="G2" t="s">
        <v>534</v>
      </c>
      <c r="H2" t="s">
        <v>535</v>
      </c>
    </row>
    <row r="3" spans="1:9" x14ac:dyDescent="0.45">
      <c r="A3" t="s">
        <v>536</v>
      </c>
      <c r="B3" t="s">
        <v>537</v>
      </c>
      <c r="D3" t="s">
        <v>538</v>
      </c>
      <c r="E3" t="s">
        <v>539</v>
      </c>
      <c r="G3" t="s">
        <v>540</v>
      </c>
      <c r="H3" t="s">
        <v>541</v>
      </c>
    </row>
    <row r="4" spans="1:9" x14ac:dyDescent="0.45">
      <c r="A4" t="s">
        <v>542</v>
      </c>
      <c r="B4" t="s">
        <v>543</v>
      </c>
      <c r="D4" t="s">
        <v>544</v>
      </c>
      <c r="E4" t="s">
        <v>545</v>
      </c>
      <c r="G4" t="s">
        <v>546</v>
      </c>
      <c r="H4" t="s">
        <v>547</v>
      </c>
    </row>
    <row r="5" spans="1:9" x14ac:dyDescent="0.45">
      <c r="A5" t="s">
        <v>548</v>
      </c>
      <c r="B5" t="s">
        <v>549</v>
      </c>
      <c r="D5" t="s">
        <v>550</v>
      </c>
      <c r="E5" t="s">
        <v>551</v>
      </c>
      <c r="G5" t="s">
        <v>552</v>
      </c>
      <c r="H5" t="s">
        <v>553</v>
      </c>
    </row>
    <row r="6" spans="1:9" x14ac:dyDescent="0.45">
      <c r="A6" s="73" t="s">
        <v>554</v>
      </c>
      <c r="B6" s="73" t="s">
        <v>555</v>
      </c>
      <c r="D6" t="s">
        <v>556</v>
      </c>
      <c r="E6" t="s">
        <v>557</v>
      </c>
      <c r="G6" t="s">
        <v>558</v>
      </c>
      <c r="H6" t="s">
        <v>559</v>
      </c>
    </row>
    <row r="7" spans="1:9" x14ac:dyDescent="0.45">
      <c r="A7" t="s">
        <v>560</v>
      </c>
      <c r="B7" t="s">
        <v>561</v>
      </c>
      <c r="D7" t="s">
        <v>562</v>
      </c>
      <c r="E7" t="s">
        <v>563</v>
      </c>
      <c r="G7" t="s">
        <v>564</v>
      </c>
      <c r="H7" t="s">
        <v>565</v>
      </c>
    </row>
    <row r="8" spans="1:9" x14ac:dyDescent="0.45">
      <c r="A8" t="s">
        <v>548</v>
      </c>
      <c r="B8" t="s">
        <v>566</v>
      </c>
      <c r="D8" t="s">
        <v>567</v>
      </c>
      <c r="E8" t="s">
        <v>568</v>
      </c>
      <c r="G8" t="s">
        <v>569</v>
      </c>
      <c r="H8" t="s">
        <v>570</v>
      </c>
    </row>
    <row r="9" spans="1:9" x14ac:dyDescent="0.45">
      <c r="A9" s="73" t="s">
        <v>571</v>
      </c>
      <c r="B9" s="73" t="s">
        <v>572</v>
      </c>
      <c r="D9" t="s">
        <v>573</v>
      </c>
      <c r="E9" t="s">
        <v>574</v>
      </c>
      <c r="G9" s="61" t="s">
        <v>575</v>
      </c>
      <c r="H9" s="61" t="s">
        <v>570</v>
      </c>
      <c r="I9" s="61" t="s">
        <v>576</v>
      </c>
    </row>
    <row r="10" spans="1:9" x14ac:dyDescent="0.45">
      <c r="A10" s="61" t="s">
        <v>575</v>
      </c>
      <c r="B10" s="61" t="s">
        <v>570</v>
      </c>
      <c r="D10" t="s">
        <v>577</v>
      </c>
      <c r="E10" t="s">
        <v>578</v>
      </c>
      <c r="G10" s="61" t="s">
        <v>569</v>
      </c>
      <c r="H10" s="61" t="s">
        <v>579</v>
      </c>
      <c r="I10" s="61" t="s">
        <v>576</v>
      </c>
    </row>
    <row r="11" spans="1:9" x14ac:dyDescent="0.45">
      <c r="A11" t="s">
        <v>580</v>
      </c>
      <c r="B11" t="s">
        <v>581</v>
      </c>
      <c r="D11" s="70" t="s">
        <v>577</v>
      </c>
      <c r="E11" s="70" t="s">
        <v>582</v>
      </c>
      <c r="G11" s="61" t="s">
        <v>583</v>
      </c>
      <c r="H11" s="61" t="s">
        <v>584</v>
      </c>
      <c r="I11" s="61" t="s">
        <v>576</v>
      </c>
    </row>
    <row r="12" spans="1:9" x14ac:dyDescent="0.45">
      <c r="A12" t="s">
        <v>585</v>
      </c>
      <c r="B12" t="s">
        <v>586</v>
      </c>
      <c r="D12" t="s">
        <v>587</v>
      </c>
      <c r="E12" t="s">
        <v>588</v>
      </c>
      <c r="G12" t="s">
        <v>589</v>
      </c>
      <c r="H12" t="s">
        <v>590</v>
      </c>
    </row>
    <row r="13" spans="1:9" x14ac:dyDescent="0.45">
      <c r="A13" s="61" t="s">
        <v>569</v>
      </c>
      <c r="B13" s="61" t="s">
        <v>579</v>
      </c>
      <c r="D13" t="s">
        <v>591</v>
      </c>
      <c r="E13" t="s">
        <v>592</v>
      </c>
      <c r="G13" t="s">
        <v>593</v>
      </c>
      <c r="H13" t="s">
        <v>594</v>
      </c>
    </row>
    <row r="14" spans="1:9" x14ac:dyDescent="0.45">
      <c r="A14" t="s">
        <v>595</v>
      </c>
      <c r="B14" t="s">
        <v>596</v>
      </c>
      <c r="D14" t="s">
        <v>597</v>
      </c>
      <c r="E14" t="s">
        <v>598</v>
      </c>
      <c r="G14" t="s">
        <v>599</v>
      </c>
      <c r="H14" t="s">
        <v>600</v>
      </c>
    </row>
    <row r="15" spans="1:9" x14ac:dyDescent="0.45">
      <c r="A15" t="s">
        <v>601</v>
      </c>
      <c r="B15" t="s">
        <v>602</v>
      </c>
      <c r="D15" t="s">
        <v>603</v>
      </c>
      <c r="E15" t="s">
        <v>604</v>
      </c>
      <c r="G15" t="s">
        <v>593</v>
      </c>
      <c r="H15" t="s">
        <v>605</v>
      </c>
    </row>
    <row r="16" spans="1:9" x14ac:dyDescent="0.45">
      <c r="A16" t="s">
        <v>606</v>
      </c>
      <c r="B16" t="s">
        <v>607</v>
      </c>
      <c r="D16" t="s">
        <v>608</v>
      </c>
      <c r="E16" t="s">
        <v>609</v>
      </c>
      <c r="G16" t="s">
        <v>610</v>
      </c>
      <c r="H16" t="s">
        <v>611</v>
      </c>
    </row>
    <row r="17" spans="1:8" x14ac:dyDescent="0.45">
      <c r="A17" t="s">
        <v>612</v>
      </c>
      <c r="B17" t="s">
        <v>613</v>
      </c>
      <c r="D17" t="s">
        <v>614</v>
      </c>
      <c r="E17" t="s">
        <v>615</v>
      </c>
      <c r="G17" t="s">
        <v>536</v>
      </c>
      <c r="H17" t="s">
        <v>611</v>
      </c>
    </row>
    <row r="18" spans="1:8" x14ac:dyDescent="0.45">
      <c r="A18" s="73" t="s">
        <v>616</v>
      </c>
      <c r="B18" s="73" t="s">
        <v>617</v>
      </c>
      <c r="D18" t="s">
        <v>618</v>
      </c>
      <c r="E18" t="s">
        <v>619</v>
      </c>
      <c r="G18" t="s">
        <v>620</v>
      </c>
      <c r="H18" t="s">
        <v>621</v>
      </c>
    </row>
    <row r="19" spans="1:8" x14ac:dyDescent="0.45">
      <c r="A19" t="s">
        <v>622</v>
      </c>
      <c r="B19" t="s">
        <v>623</v>
      </c>
      <c r="D19" t="s">
        <v>624</v>
      </c>
      <c r="E19" t="s">
        <v>625</v>
      </c>
      <c r="G19" t="s">
        <v>626</v>
      </c>
      <c r="H19" t="s">
        <v>627</v>
      </c>
    </row>
    <row r="20" spans="1:8" x14ac:dyDescent="0.45">
      <c r="A20" t="s">
        <v>628</v>
      </c>
      <c r="B20" t="s">
        <v>629</v>
      </c>
      <c r="G20" t="s">
        <v>630</v>
      </c>
      <c r="H20" t="s">
        <v>631</v>
      </c>
    </row>
    <row r="21" spans="1:8" x14ac:dyDescent="0.45">
      <c r="A21" s="61" t="s">
        <v>583</v>
      </c>
      <c r="B21" s="61" t="s">
        <v>584</v>
      </c>
      <c r="G21" t="s">
        <v>599</v>
      </c>
      <c r="H21" t="s">
        <v>632</v>
      </c>
    </row>
    <row r="22" spans="1:8" x14ac:dyDescent="0.45">
      <c r="A22" t="s">
        <v>633</v>
      </c>
      <c r="B22" t="s">
        <v>634</v>
      </c>
      <c r="G22" s="56" t="s">
        <v>635</v>
      </c>
      <c r="H22" s="56" t="s">
        <v>636</v>
      </c>
    </row>
    <row r="23" spans="1:8" x14ac:dyDescent="0.45">
      <c r="A23" t="s">
        <v>637</v>
      </c>
      <c r="B23" t="s">
        <v>638</v>
      </c>
      <c r="G23" t="s">
        <v>639</v>
      </c>
      <c r="H23" t="s">
        <v>640</v>
      </c>
    </row>
    <row r="24" spans="1:8" x14ac:dyDescent="0.45">
      <c r="A24" s="72" t="s">
        <v>641</v>
      </c>
      <c r="B24" s="72" t="s">
        <v>642</v>
      </c>
      <c r="G24" t="s">
        <v>643</v>
      </c>
      <c r="H24" t="s">
        <v>644</v>
      </c>
    </row>
    <row r="25" spans="1:8" x14ac:dyDescent="0.45">
      <c r="A25" t="s">
        <v>645</v>
      </c>
      <c r="B25" t="s">
        <v>646</v>
      </c>
      <c r="G25" t="s">
        <v>647</v>
      </c>
      <c r="H25" t="s">
        <v>648</v>
      </c>
    </row>
    <row r="26" spans="1:8" x14ac:dyDescent="0.45">
      <c r="A26" t="s">
        <v>649</v>
      </c>
      <c r="B26" t="s">
        <v>646</v>
      </c>
      <c r="G26" t="s">
        <v>593</v>
      </c>
      <c r="H26" t="s">
        <v>650</v>
      </c>
    </row>
    <row r="27" spans="1:8" x14ac:dyDescent="0.45">
      <c r="A27" t="s">
        <v>548</v>
      </c>
      <c r="B27" t="s">
        <v>651</v>
      </c>
      <c r="G27" t="s">
        <v>652</v>
      </c>
      <c r="H27" t="s">
        <v>653</v>
      </c>
    </row>
    <row r="28" spans="1:8" x14ac:dyDescent="0.45">
      <c r="A28" t="s">
        <v>654</v>
      </c>
      <c r="B28" t="s">
        <v>655</v>
      </c>
      <c r="G28" t="s">
        <v>569</v>
      </c>
      <c r="H28" t="s">
        <v>656</v>
      </c>
    </row>
    <row r="29" spans="1:8" x14ac:dyDescent="0.45">
      <c r="A29" t="s">
        <v>657</v>
      </c>
      <c r="B29" t="s">
        <v>558</v>
      </c>
      <c r="G29" t="s">
        <v>652</v>
      </c>
      <c r="H29" t="s">
        <v>658</v>
      </c>
    </row>
    <row r="30" spans="1:8" x14ac:dyDescent="0.45">
      <c r="A30" t="s">
        <v>659</v>
      </c>
      <c r="B30" t="s">
        <v>660</v>
      </c>
    </row>
    <row r="31" spans="1:8" x14ac:dyDescent="0.45">
      <c r="A31" t="s">
        <v>603</v>
      </c>
      <c r="B31" t="s">
        <v>660</v>
      </c>
    </row>
    <row r="32" spans="1:8" x14ac:dyDescent="0.45">
      <c r="A32" t="s">
        <v>661</v>
      </c>
      <c r="B32" t="s">
        <v>662</v>
      </c>
    </row>
    <row r="33" spans="1:2" x14ac:dyDescent="0.45">
      <c r="A33" t="s">
        <v>663</v>
      </c>
      <c r="B33" t="s">
        <v>662</v>
      </c>
    </row>
    <row r="34" spans="1:2" x14ac:dyDescent="0.45">
      <c r="A34" t="s">
        <v>664</v>
      </c>
      <c r="B34" t="s">
        <v>665</v>
      </c>
    </row>
    <row r="35" spans="1:2" x14ac:dyDescent="0.45">
      <c r="A35" t="s">
        <v>666</v>
      </c>
      <c r="B35" t="s">
        <v>667</v>
      </c>
    </row>
    <row r="36" spans="1:2" x14ac:dyDescent="0.45">
      <c r="A36" t="s">
        <v>554</v>
      </c>
      <c r="B36" t="s">
        <v>668</v>
      </c>
    </row>
    <row r="37" spans="1:2" x14ac:dyDescent="0.45">
      <c r="A37" t="s">
        <v>669</v>
      </c>
      <c r="B37" t="s">
        <v>670</v>
      </c>
    </row>
    <row r="38" spans="1:2" x14ac:dyDescent="0.45">
      <c r="A38" t="s">
        <v>671</v>
      </c>
      <c r="B38" t="s">
        <v>672</v>
      </c>
    </row>
    <row r="39" spans="1:2" x14ac:dyDescent="0.45">
      <c r="A39" t="s">
        <v>673</v>
      </c>
      <c r="B39" t="s">
        <v>674</v>
      </c>
    </row>
    <row r="40" spans="1:2" x14ac:dyDescent="0.45">
      <c r="A40" t="s">
        <v>675</v>
      </c>
      <c r="B40" t="s">
        <v>676</v>
      </c>
    </row>
    <row r="41" spans="1:2" x14ac:dyDescent="0.45">
      <c r="A41" t="s">
        <v>677</v>
      </c>
      <c r="B41" t="s">
        <v>678</v>
      </c>
    </row>
    <row r="42" spans="1:2" x14ac:dyDescent="0.45">
      <c r="A42" t="s">
        <v>548</v>
      </c>
      <c r="B42" t="s">
        <v>679</v>
      </c>
    </row>
    <row r="43" spans="1:2" x14ac:dyDescent="0.45">
      <c r="A43" t="s">
        <v>583</v>
      </c>
      <c r="B43" t="s">
        <v>680</v>
      </c>
    </row>
    <row r="44" spans="1:2" x14ac:dyDescent="0.45">
      <c r="A44" t="s">
        <v>681</v>
      </c>
      <c r="B44" t="s">
        <v>682</v>
      </c>
    </row>
    <row r="45" spans="1:2" x14ac:dyDescent="0.45">
      <c r="A45" t="s">
        <v>683</v>
      </c>
      <c r="B45" t="s">
        <v>684</v>
      </c>
    </row>
    <row r="46" spans="1:2" x14ac:dyDescent="0.45">
      <c r="A46" t="s">
        <v>649</v>
      </c>
      <c r="B46" t="s">
        <v>685</v>
      </c>
    </row>
    <row r="47" spans="1:2" x14ac:dyDescent="0.45">
      <c r="A47" t="s">
        <v>664</v>
      </c>
      <c r="B47" t="s">
        <v>686</v>
      </c>
    </row>
    <row r="48" spans="1:2" x14ac:dyDescent="0.45">
      <c r="A48" t="s">
        <v>687</v>
      </c>
      <c r="B48" t="s">
        <v>688</v>
      </c>
    </row>
    <row r="49" spans="1:2" x14ac:dyDescent="0.45">
      <c r="A49" t="s">
        <v>599</v>
      </c>
      <c r="B49" t="s">
        <v>689</v>
      </c>
    </row>
    <row r="50" spans="1:2" x14ac:dyDescent="0.45">
      <c r="A50" t="s">
        <v>690</v>
      </c>
      <c r="B50" t="s">
        <v>691</v>
      </c>
    </row>
    <row r="51" spans="1:2" x14ac:dyDescent="0.45">
      <c r="A51" t="s">
        <v>692</v>
      </c>
      <c r="B51" t="s">
        <v>693</v>
      </c>
    </row>
    <row r="52" spans="1:2" x14ac:dyDescent="0.45">
      <c r="A52" t="s">
        <v>694</v>
      </c>
      <c r="B52" t="s">
        <v>695</v>
      </c>
    </row>
    <row r="53" spans="1:2" x14ac:dyDescent="0.45">
      <c r="A53" s="73" t="s">
        <v>593</v>
      </c>
      <c r="B53" s="73" t="s">
        <v>696</v>
      </c>
    </row>
    <row r="54" spans="1:2" x14ac:dyDescent="0.45">
      <c r="A54" t="s">
        <v>583</v>
      </c>
      <c r="B54" t="s">
        <v>697</v>
      </c>
    </row>
    <row r="55" spans="1:2" x14ac:dyDescent="0.45">
      <c r="A55" t="s">
        <v>583</v>
      </c>
      <c r="B55" t="s">
        <v>698</v>
      </c>
    </row>
    <row r="56" spans="1:2" x14ac:dyDescent="0.45">
      <c r="A56" t="s">
        <v>626</v>
      </c>
      <c r="B56" t="s">
        <v>699</v>
      </c>
    </row>
    <row r="57" spans="1:2" x14ac:dyDescent="0.45">
      <c r="A57" t="s">
        <v>700</v>
      </c>
      <c r="B57" t="s">
        <v>701</v>
      </c>
    </row>
    <row r="58" spans="1:2" x14ac:dyDescent="0.45">
      <c r="A58" t="s">
        <v>702</v>
      </c>
      <c r="B58" t="s">
        <v>703</v>
      </c>
    </row>
    <row r="59" spans="1:2" x14ac:dyDescent="0.45">
      <c r="A59" t="s">
        <v>704</v>
      </c>
      <c r="B59" t="s">
        <v>636</v>
      </c>
    </row>
    <row r="60" spans="1:2" x14ac:dyDescent="0.45">
      <c r="A60" t="s">
        <v>601</v>
      </c>
      <c r="B60" t="s">
        <v>705</v>
      </c>
    </row>
    <row r="61" spans="1:2" x14ac:dyDescent="0.45">
      <c r="A61" t="s">
        <v>706</v>
      </c>
      <c r="B61" t="s">
        <v>707</v>
      </c>
    </row>
    <row r="62" spans="1:2" x14ac:dyDescent="0.45">
      <c r="A62" t="s">
        <v>708</v>
      </c>
      <c r="B62" t="s">
        <v>709</v>
      </c>
    </row>
    <row r="63" spans="1:2" x14ac:dyDescent="0.45">
      <c r="A63" t="s">
        <v>710</v>
      </c>
      <c r="B63" t="s">
        <v>711</v>
      </c>
    </row>
    <row r="64" spans="1:2" x14ac:dyDescent="0.45">
      <c r="A64" t="s">
        <v>712</v>
      </c>
      <c r="B64" t="s">
        <v>713</v>
      </c>
    </row>
    <row r="65" spans="1:2" x14ac:dyDescent="0.45">
      <c r="A65" t="s">
        <v>714</v>
      </c>
      <c r="B65" t="s">
        <v>715</v>
      </c>
    </row>
    <row r="66" spans="1:2" x14ac:dyDescent="0.45">
      <c r="A66" s="73" t="s">
        <v>716</v>
      </c>
      <c r="B66" s="73" t="s">
        <v>717</v>
      </c>
    </row>
    <row r="67" spans="1:2" x14ac:dyDescent="0.45">
      <c r="A67" t="s">
        <v>718</v>
      </c>
      <c r="B67" t="s">
        <v>719</v>
      </c>
    </row>
    <row r="68" spans="1:2" x14ac:dyDescent="0.45">
      <c r="A68" t="s">
        <v>554</v>
      </c>
      <c r="B68" t="s">
        <v>720</v>
      </c>
    </row>
    <row r="69" spans="1:2" x14ac:dyDescent="0.45">
      <c r="A69" t="s">
        <v>721</v>
      </c>
      <c r="B69" t="s">
        <v>722</v>
      </c>
    </row>
    <row r="70" spans="1:2" x14ac:dyDescent="0.45">
      <c r="A70" t="s">
        <v>723</v>
      </c>
      <c r="B70" t="s">
        <v>724</v>
      </c>
    </row>
    <row r="71" spans="1:2" x14ac:dyDescent="0.45">
      <c r="A71" t="s">
        <v>725</v>
      </c>
      <c r="B71" t="s">
        <v>726</v>
      </c>
    </row>
    <row r="72" spans="1:2" x14ac:dyDescent="0.45">
      <c r="A72" t="s">
        <v>727</v>
      </c>
      <c r="B72" t="s">
        <v>728</v>
      </c>
    </row>
    <row r="73" spans="1:2" x14ac:dyDescent="0.45">
      <c r="A73" s="73" t="s">
        <v>729</v>
      </c>
      <c r="B73" s="73" t="s">
        <v>730</v>
      </c>
    </row>
    <row r="74" spans="1:2" x14ac:dyDescent="0.45">
      <c r="A74" t="s">
        <v>731</v>
      </c>
      <c r="B74" t="s">
        <v>732</v>
      </c>
    </row>
    <row r="75" spans="1:2" x14ac:dyDescent="0.45">
      <c r="A75" t="s">
        <v>593</v>
      </c>
      <c r="B75" t="s">
        <v>733</v>
      </c>
    </row>
    <row r="76" spans="1:2" x14ac:dyDescent="0.45">
      <c r="A76" t="s">
        <v>734</v>
      </c>
      <c r="B76" t="s">
        <v>735</v>
      </c>
    </row>
    <row r="77" spans="1:2" x14ac:dyDescent="0.45">
      <c r="A77" t="s">
        <v>710</v>
      </c>
      <c r="B77" t="s">
        <v>736</v>
      </c>
    </row>
    <row r="78" spans="1:2" x14ac:dyDescent="0.45">
      <c r="A78" t="s">
        <v>737</v>
      </c>
      <c r="B78" t="s">
        <v>738</v>
      </c>
    </row>
    <row r="79" spans="1:2" x14ac:dyDescent="0.45">
      <c r="A79" t="s">
        <v>649</v>
      </c>
      <c r="B79" t="s">
        <v>739</v>
      </c>
    </row>
    <row r="80" spans="1:2" x14ac:dyDescent="0.45">
      <c r="A80" t="s">
        <v>649</v>
      </c>
      <c r="B80" t="s">
        <v>740</v>
      </c>
    </row>
    <row r="81" spans="1:2" x14ac:dyDescent="0.45">
      <c r="A81" t="s">
        <v>741</v>
      </c>
      <c r="B81" t="s">
        <v>742</v>
      </c>
    </row>
    <row r="82" spans="1:2" x14ac:dyDescent="0.45">
      <c r="A82" t="s">
        <v>618</v>
      </c>
      <c r="B82" t="s">
        <v>677</v>
      </c>
    </row>
    <row r="83" spans="1:2" x14ac:dyDescent="0.45">
      <c r="A83" t="s">
        <v>743</v>
      </c>
      <c r="B83" t="s">
        <v>744</v>
      </c>
    </row>
    <row r="84" spans="1:2" x14ac:dyDescent="0.45">
      <c r="A84" t="s">
        <v>664</v>
      </c>
      <c r="B84" t="s">
        <v>745</v>
      </c>
    </row>
    <row r="85" spans="1:2" x14ac:dyDescent="0.45">
      <c r="A85" t="s">
        <v>661</v>
      </c>
      <c r="B85" t="s">
        <v>746</v>
      </c>
    </row>
    <row r="86" spans="1:2" x14ac:dyDescent="0.45">
      <c r="A86" t="s">
        <v>747</v>
      </c>
      <c r="B86" t="s">
        <v>748</v>
      </c>
    </row>
    <row r="87" spans="1:2" x14ac:dyDescent="0.45">
      <c r="A87" t="s">
        <v>749</v>
      </c>
      <c r="B87" t="s">
        <v>750</v>
      </c>
    </row>
    <row r="88" spans="1:2" x14ac:dyDescent="0.45">
      <c r="A88" s="73" t="s">
        <v>751</v>
      </c>
      <c r="B88" s="73" t="s">
        <v>752</v>
      </c>
    </row>
    <row r="89" spans="1:2" x14ac:dyDescent="0.45">
      <c r="A89" t="s">
        <v>753</v>
      </c>
      <c r="B89" t="s">
        <v>656</v>
      </c>
    </row>
    <row r="90" spans="1:2" x14ac:dyDescent="0.45">
      <c r="A90" t="s">
        <v>620</v>
      </c>
      <c r="B90" t="s">
        <v>754</v>
      </c>
    </row>
    <row r="91" spans="1:2" x14ac:dyDescent="0.45">
      <c r="A91" t="s">
        <v>558</v>
      </c>
      <c r="B91" t="s">
        <v>755</v>
      </c>
    </row>
  </sheetData>
  <mergeCells count="3">
    <mergeCell ref="A1:B1"/>
    <mergeCell ref="D1:E1"/>
    <mergeCell ref="G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BF4CE4AC472B4090025A1CF51A20D0" ma:contentTypeVersion="10" ma:contentTypeDescription="Create a new document." ma:contentTypeScope="" ma:versionID="0dbf694f9bc50cca4c2591d71ef7cadc">
  <xsd:schema xmlns:xsd="http://www.w3.org/2001/XMLSchema" xmlns:xs="http://www.w3.org/2001/XMLSchema" xmlns:p="http://schemas.microsoft.com/office/2006/metadata/properties" xmlns:ns2="e3ac16bd-ba2b-4410-9ec3-8b4805eb93d4" xmlns:ns3="26ba436c-bab5-4489-927d-1f51f9820be8" targetNamespace="http://schemas.microsoft.com/office/2006/metadata/properties" ma:root="true" ma:fieldsID="5368073076b42621809907e5acc02ab4" ns2:_="" ns3:_="">
    <xsd:import namespace="e3ac16bd-ba2b-4410-9ec3-8b4805eb93d4"/>
    <xsd:import namespace="26ba436c-bab5-4489-927d-1f51f9820b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c16bd-ba2b-4410-9ec3-8b4805eb93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a436c-bab5-4489-927d-1f51f9820b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5B5DF5-AA8B-41E5-A086-4348F92F0B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ac16bd-ba2b-4410-9ec3-8b4805eb93d4"/>
    <ds:schemaRef ds:uri="26ba436c-bab5-4489-927d-1f51f9820b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9ECA8D-E09B-448E-9772-0A91248D8438}">
  <ds:schemaRefs>
    <ds:schemaRef ds:uri="http://purl.org/dc/terms/"/>
    <ds:schemaRef ds:uri="http://schemas.openxmlformats.org/package/2006/metadata/core-properties"/>
    <ds:schemaRef ds:uri="e3ac16bd-ba2b-4410-9ec3-8b4805eb93d4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26ba436c-bab5-4489-927d-1f51f9820be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A3C1C5E-4597-4231-94DF-48F4F4AF0F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BOQ Cheque</vt:lpstr>
      <vt:lpstr>BOQ Savings</vt:lpstr>
      <vt:lpstr>Cash</vt:lpstr>
      <vt:lpstr>Budget</vt:lpstr>
      <vt:lpstr>WACA-Fees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2019-03-19T10:51:05Z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0x010100B5BF4CE4AC472B4090025A1CF51A20D0</vt:lpwstr>
  </property>
</Properties>
</file>